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state="hidden" r:id="rId6"/>
    <sheet name="приложение 7" sheetId="7" r:id="rId7"/>
    <sheet name="приложение 8" sheetId="8" r:id="rId8"/>
  </sheets>
  <definedNames>
    <definedName name="_GoBack" localSheetId="5">'приложение 6'!$A$28</definedName>
    <definedName name="_xlnm.Print_Titles" localSheetId="0">'приложение 1'!$23:$23</definedName>
    <definedName name="_xlnm.Print_Titles" localSheetId="2">'приложение 3'!$18:$20</definedName>
    <definedName name="_xlnm.Print_Titles" localSheetId="3">'приложение 4'!$15:$17</definedName>
    <definedName name="_xlnm.Print_Titles" localSheetId="4">'приложение 5'!$18:$20</definedName>
    <definedName name="_xlnm.Print_Area" localSheetId="0">'приложение 1'!$B$1:$F$28</definedName>
    <definedName name="_xlnm.Print_Area" localSheetId="1">'приложение 2'!$A$1:$E$57</definedName>
    <definedName name="_xlnm.Print_Area" localSheetId="2">'приложение 3'!$A$1:$F$53</definedName>
    <definedName name="_xlnm.Print_Area" localSheetId="3">'приложение 4'!$A$1:$L$194</definedName>
    <definedName name="_xlnm.Print_Area" localSheetId="4">'приложение 5'!$A$1:$L$77</definedName>
    <definedName name="_xlnm.Print_Area" localSheetId="5">'приложение 6'!$A$1:$B$32</definedName>
    <definedName name="_xlnm.Print_Area" localSheetId="6">'приложение 7'!$A$1:$B$37</definedName>
    <definedName name="_xlnm.Print_Area" localSheetId="7">'приложение 8'!$A$1:$C$30</definedName>
  </definedNames>
  <calcPr fullCalcOnLoad="1"/>
</workbook>
</file>

<file path=xl/sharedStrings.xml><?xml version="1.0" encoding="utf-8"?>
<sst xmlns="http://schemas.openxmlformats.org/spreadsheetml/2006/main" count="1484" uniqueCount="320">
  <si>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</si>
  <si>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</si>
  <si>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</si>
  <si>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</si>
  <si>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</si>
  <si>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</si>
  <si>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</si>
  <si>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</si>
  <si>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</si>
  <si>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</si>
  <si>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</si>
  <si>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</si>
  <si>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</si>
  <si>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</si>
  <si>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</si>
  <si>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</si>
  <si>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</si>
  <si>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</si>
  <si>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</si>
  <si>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</si>
  <si>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</si>
  <si>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</si>
  <si>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</si>
  <si>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</si>
  <si>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</si>
  <si>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</si>
  <si>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</si>
  <si>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</si>
  <si>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</si>
  <si>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</si>
  <si>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</si>
  <si>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</si>
  <si>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</si>
  <si>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</si>
  <si>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</si>
  <si>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</si>
  <si>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</si>
  <si>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</si>
  <si>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</si>
  <si>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</si>
  <si>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</si>
  <si>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</si>
  <si>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</si>
  <si>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</si>
  <si>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</si>
  <si>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</si>
  <si>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</si>
  <si>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</si>
  <si>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</si>
  <si>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</si>
  <si>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</si>
  <si>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</si>
  <si>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</si>
  <si>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</si>
  <si>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</si>
  <si>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</si>
  <si>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</si>
  <si>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</si>
  <si>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</si>
  <si>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</si>
  <si>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</si>
  <si>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</si>
  <si>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</si>
  <si>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</si>
  <si>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</si>
  <si>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Жилищное хозяйство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</si>
  <si>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</si>
  <si>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</si>
  <si>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</si>
  <si>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</si>
  <si>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</si>
  <si>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</si>
  <si>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</si>
  <si>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</si>
  <si>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</si>
  <si>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</si>
  <si>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00000</t>
  </si>
  <si>
    <t>00</t>
  </si>
  <si>
    <t>51180</t>
  </si>
  <si>
    <t>00190</t>
  </si>
  <si>
    <t>Уплата иных платежей</t>
  </si>
  <si>
    <t>00180</t>
  </si>
  <si>
    <t>Администрация сельского поселения Антушевское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</si>
  <si>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</si>
  <si>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</si>
  <si>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</si>
  <si>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</si>
  <si>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S2270</t>
  </si>
  <si>
    <t>НАЦИОНАЛЬНАЯ ЭКОНОМИКА</t>
  </si>
  <si>
    <t>01 05 02 01 10 0000 510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</si>
  <si>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</si>
  <si>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</si>
  <si>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ОХРАНА ОКРУЖАЮЩЕЙ СРЕДЫ</t>
  </si>
  <si>
    <t>Другие вопросы в области охраны окружающей среды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</si>
  <si>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</si>
  <si>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</si>
  <si>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</si>
  <si>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</si>
  <si>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</si>
  <si>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</si>
  <si>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</si>
  <si>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</si>
  <si>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</si>
  <si>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</si>
  <si>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</si>
  <si>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</si>
  <si>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Сельское хозяйство и рыболовство</t>
  </si>
  <si>
    <t>Условно утверждаемые расходы</t>
  </si>
  <si>
    <t>90110</t>
  </si>
  <si>
    <t>70</t>
  </si>
  <si>
    <t>5</t>
  </si>
  <si>
    <t>Осуществление первичного воинского учета на территориях, где отсутствуют военные комиссариаты</t>
  </si>
  <si>
    <t>Обеспечение деятельности органов местного самоуправления</t>
  </si>
  <si>
    <t>Расходы на выплаты персоналу государственных
(муниципальных)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</si>
  <si>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</si>
  <si>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</si>
  <si>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</si>
  <si>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</si>
  <si>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</si>
  <si>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</si>
  <si>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90000</t>
  </si>
  <si>
    <t>Осуществление переданных полномочий в области внешнего финансового контроля</t>
  </si>
  <si>
    <t>90130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</si>
  <si>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</si>
  <si>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</si>
  <si>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</si>
  <si>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90010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</si>
  <si>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</si>
  <si>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</si>
  <si>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</si>
  <si>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</si>
  <si>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</si>
  <si>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</si>
  <si>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</si>
  <si>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</si>
  <si>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</si>
  <si>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</si>
  <si>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</si>
  <si>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</si>
  <si>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</si>
  <si>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2 07 00000 00 0000 000</t>
  </si>
  <si>
    <t>ПРОЧИЕ БЕЗВОЗМЕЗДНЫЕ ПОСТУПЛЕНИЯ</t>
  </si>
  <si>
    <t>2 02 29999 10 0000 151</t>
  </si>
  <si>
    <t>Прочие субсидии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</si>
  <si>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</si>
  <si>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</si>
  <si>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8</t>
  </si>
  <si>
    <t>9</t>
  </si>
  <si>
    <t>РАСПРЕДЕЛЕНИЕ</t>
  </si>
  <si>
    <t>01</t>
  </si>
  <si>
    <t>02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</si>
  <si>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</si>
  <si>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</si>
  <si>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</si>
  <si>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</si>
  <si>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</si>
  <si>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</si>
  <si>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</si>
  <si>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</si>
  <si>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</si>
  <si>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</si>
  <si>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</si>
  <si>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Основное мероприятие, направленное на повышение уровня комплексного обустройства населенных пунктов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</si>
  <si>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</si>
  <si>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</si>
  <si>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</si>
  <si>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</si>
  <si>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</si>
  <si>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Мероприятия в области спорта и физической культуры</t>
  </si>
  <si>
    <t>09</t>
  </si>
  <si>
    <t>ИТОГО РАСХОДОВ</t>
  </si>
  <si>
    <t>23060</t>
  </si>
  <si>
    <t>21</t>
  </si>
  <si>
    <t>Доплаты к пенсиям муниципальных служащих</t>
  </si>
  <si>
    <t>83010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</si>
  <si>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</si>
  <si>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</si>
  <si>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</si>
  <si>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 xml:space="preserve">                              </t>
  </si>
  <si>
    <t>Приложение 1</t>
  </si>
  <si>
    <t xml:space="preserve">                       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</si>
  <si>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</si>
  <si>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23040</t>
  </si>
  <si>
    <t>1 17 05050 10 0000 180</t>
  </si>
  <si>
    <t>Прочие неналоговые доходы бюджетов сельских поселений</t>
  </si>
  <si>
    <t>20010</t>
  </si>
  <si>
    <t>Приложение 2</t>
  </si>
  <si>
    <t>от .  .2018    № _________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</si>
  <si>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</si>
  <si>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</si>
  <si>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</si>
  <si>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</si>
  <si>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</si>
  <si>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</si>
  <si>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</si>
  <si>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2 07 05030 10 0000 150</t>
  </si>
  <si>
    <t>801 2 02 04014 10 0000 150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</si>
  <si>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</si>
  <si>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</si>
  <si>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</si>
  <si>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</si>
  <si>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</si>
  <si>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Дорожное хозяйство(дорожные фонды)</t>
  </si>
  <si>
    <t>S3350</t>
  </si>
  <si>
    <t>Обустройство систем уличного освещения</t>
  </si>
  <si>
    <t>Реализация мероприятий проекта "Народный бюджет"</t>
  </si>
  <si>
    <t>Единый сельскохозяйственный налог</t>
  </si>
  <si>
    <t>72310</t>
  </si>
  <si>
    <t xml:space="preserve">                              к решению Совета поселения</t>
  </si>
  <si>
    <t xml:space="preserve">                             от   .  .2019    № _________</t>
  </si>
  <si>
    <t xml:space="preserve">                              Приложение 7</t>
  </si>
  <si>
    <t>2022 год</t>
  </si>
  <si>
    <t>Единая субвенция бюджетам муниципальных образований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</si>
  <si>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</si>
  <si>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</si>
  <si>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</si>
  <si>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</si>
  <si>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</t>
  </si>
  <si>
    <t>42</t>
  </si>
  <si>
    <t>Основное мероприятие по коммунальному хозяйству, направленное на содержание водопроводной сети</t>
  </si>
  <si>
    <t>08</t>
  </si>
  <si>
    <t>Муниципальная   программа «Развитие территории сельского поселения Антушевское на 2021 – 2025 годы»</t>
  </si>
  <si>
    <t xml:space="preserve">Увеличение прочих остатков денежных средств   бюджетов сельских  поселений </t>
  </si>
  <si>
    <t>Уменьшение прочих остатков денежных средств   бюджетов сельских  поселений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</si>
  <si>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</si>
  <si>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</si>
  <si>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Приложение 6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</si>
  <si>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</si>
  <si>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</si>
  <si>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</si>
  <si>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</si>
  <si>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</si>
  <si>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</si>
  <si>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</si>
  <si>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2 02 36900 10 0000 150</t>
  </si>
  <si>
    <t>Единая субвенция бюджетам сельских поселений из бюджета субъекта Российской Федерации</t>
  </si>
  <si>
    <t>2023 год</t>
  </si>
  <si>
    <t>Фонд оплаты труда муниципальных органов (муниц. 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</si>
  <si>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 сл.)</t>
  </si>
  <si>
    <t>Фонд оплаты труда муниципальных органов (млад. обсл. 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</si>
  <si>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(млад. обсл. пер.)</t>
  </si>
  <si>
    <t>к решению Совета сельского поселения Антушевское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</si>
  <si>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</si>
  <si>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</si>
  <si>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</si>
  <si>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</si>
  <si>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</si>
  <si>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</si>
  <si>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КУЛЬТУРА, КИНЕМАТОГРАФИЯ</t>
  </si>
  <si>
    <t xml:space="preserve">Другие вопросы в области культуры, кинематографии
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</si>
  <si>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</si>
  <si>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</si>
  <si>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</si>
  <si>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</si>
  <si>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</si>
  <si>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</si>
  <si>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</si>
  <si>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</si>
  <si>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</si>
  <si>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</si>
  <si>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</si>
  <si>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</si>
  <si>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801 04 09 42 0 02 90030 240 000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</si>
  <si>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</si>
  <si>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</si>
  <si>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</si>
  <si>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</si>
  <si>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Приложение 3</t>
  </si>
  <si>
    <t>Иные межбюджетные трансферты на ремонт общественного колодца в с. Антушево ул. 3 Гарнизон в рамках реализации проекта "Народный бюджет"</t>
  </si>
  <si>
    <t>Исполнение судебных актов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</si>
  <si>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</si>
  <si>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</si>
  <si>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</si>
  <si>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S1350</t>
  </si>
  <si>
    <t>Осуществление дорожной деятельности в отношении автомобильных дорог общего пользования местного значения</t>
  </si>
  <si>
    <t>801 04 09 42 0 02 S1350 240 000</t>
  </si>
  <si>
    <t xml:space="preserve">от   .10.2021   № </t>
  </si>
  <si>
    <t>Приложение 4</t>
  </si>
  <si>
    <t>Приложение 5</t>
  </si>
  <si>
    <t>Приложение 7</t>
  </si>
  <si>
    <t>"О  бюджете сельского поселения Антушевское     
на 2022 год и плановый период 203 и 2024 годов"</t>
  </si>
  <si>
    <t>внутреннего финансирования дефицита бюджета поселения на 2022 год и плановый период 2023 и 2024 годов</t>
  </si>
  <si>
    <t>2024 год</t>
  </si>
  <si>
    <t>"О  бюджете сельского поселения Антушевское     
на 2022 год и плановый период 2023 и 2024 годов"</t>
  </si>
  <si>
    <t>Объем доходов  бюджета сельского поселения Антушевское на 2022 год и плановый период 2023 и 2024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</si>
  <si>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2022 год и плановый период 2023 и 2024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</si>
  <si>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2022 год и плановый период 2023 и 2024 годов</t>
  </si>
  <si>
    <t xml:space="preserve">бюджетных ассигнований на реализацию муниципальной программы «Развитие территории сельского поселения Антушевское на 2021 – 2025 годы» на 2022 год и плановый период 2023 и 2024 годов    </t>
  </si>
  <si>
    <t>Межбюджетные трансферты, передаваемые бюджету сельского поселения Антушевское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2022 год</t>
  </si>
  <si>
    <t>Распределение объемов межбюджетных трансфертов бюджету сельского поселения Антушевское за счет средств Дорожного фонда Белозерского муниципального района на 2022 год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</si>
  <si>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2022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</si>
  <si>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</si>
  <si>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1 05 03010 01 0000 110</t>
  </si>
  <si>
    <t xml:space="preserve">от   .12.2021   № </t>
  </si>
  <si>
    <t>"Приложение 1</t>
  </si>
  <si>
    <t xml:space="preserve">от   .02.2022   № </t>
  </si>
  <si>
    <t>".</t>
  </si>
  <si>
    <t>от 14.12.2021 № 48</t>
  </si>
  <si>
    <t>"Приложение 3</t>
  </si>
  <si>
    <t>"Приложение 4</t>
  </si>
  <si>
    <t>"Приложение 5</t>
  </si>
  <si>
    <t>"Приложение 6</t>
  </si>
  <si>
    <t>"Приложение 7</t>
  </si>
  <si>
    <t>"Приложение 8</t>
  </si>
  <si>
    <t>снято 11,2</t>
  </si>
  <si>
    <t>добавлено 6,0</t>
  </si>
  <si>
    <t>1 13 02995 10 0000 130</t>
  </si>
  <si>
    <t>Прочие доходы от компенсации затрат бюджетов сельских поселений</t>
  </si>
  <si>
    <t>добавлено 5,2</t>
  </si>
  <si>
    <t>плюс 672</t>
  </si>
  <si>
    <t>плюс 600 плюс 77 плюс 200 плюс 480 плюс 90</t>
  </si>
  <si>
    <t>минус 29</t>
  </si>
  <si>
    <t>"Приложение 2</t>
  </si>
  <si>
    <t>"</t>
  </si>
  <si>
    <t xml:space="preserve">от    19.08.2022            № 23 </t>
  </si>
  <si>
    <t xml:space="preserve">от  19.08.2022    № 23 </t>
  </si>
  <si>
    <t>от  19.08.2022   №  23</t>
  </si>
  <si>
    <t>от 19.08.2022  № 23</t>
  </si>
  <si>
    <t xml:space="preserve">от 19.08.2022    № 23 </t>
  </si>
  <si>
    <t xml:space="preserve">от 19.08.2022  № 23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</si>
</sst>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00000"/>
  </numFmts>
  <fonts count="7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0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0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1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2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18">
    <xf numFmtId="0" fontId="0" fillId="0" borderId="0" xfId="0" applyAlignment="1">
      <alignment/>
    </xf>
    <xf numFmtId="0" fontId="1" fillId="0" borderId="0" xfId="0" applyFont="1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1" fillId="0" borderId="0" xfId="75" applyFont="1">
      <alignment/>
      <protection/>
    </xf>
    <xf numFmtId="0" fontId="4" fillId="0" borderId="0" xfId="75" applyFo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4" fillId="0" borderId="12" xfId="75" applyFont="1" applyBorder="1" applyAlignment="1">
      <alignment horizontal="center" vertical="top" wrapText="1"/>
      <protection/>
    </xf>
    <xf numFmtId="0" fontId="34" fillId="0" borderId="12" xfId="75" applyFont="1" applyFill="1" applyBorder="1" applyAlignment="1">
      <alignment horizontal="center" vertical="top" wrapText="1"/>
      <protection/>
    </xf>
    <xf numFmtId="0" fontId="1" fillId="0" borderId="0" xfId="75" applyFont="1" applyAlignment="1">
      <alignment horizontal="center" vertical="top" wrapText="1"/>
      <protection/>
    </xf>
    <xf numFmtId="0" fontId="1" fillId="0" borderId="0" xfId="75" applyFont="1" applyFill="1" applyAlignment="1">
      <alignment horizontal="right"/>
      <protection/>
    </xf>
    <xf numFmtId="0" fontId="38" fillId="0" borderId="0" xfId="76" applyFont="1" applyFill="1" applyAlignment="1">
      <alignment/>
      <protection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right"/>
    </xf>
    <xf numFmtId="0" fontId="4" fillId="0" borderId="0" xfId="66" applyFont="1">
      <alignment/>
      <protection/>
    </xf>
    <xf numFmtId="0" fontId="38" fillId="0" borderId="0" xfId="66" applyFont="1">
      <alignment/>
      <protection/>
    </xf>
    <xf numFmtId="0" fontId="57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66" fillId="0" borderId="0" xfId="72">
      <alignment/>
      <protection/>
    </xf>
    <xf numFmtId="0" fontId="57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56" fillId="0" borderId="12" xfId="72" applyNumberFormat="1" applyFont="1" applyBorder="1" applyAlignment="1">
      <alignment horizontal="center" vertical="center" wrapText="1"/>
      <protection/>
    </xf>
    <xf numFmtId="180" fontId="2" fillId="0" borderId="12" xfId="66" applyNumberFormat="1" applyFont="1" applyBorder="1" applyAlignment="1">
      <alignment horizontal="center" vertical="center" wrapText="1"/>
      <protection/>
    </xf>
    <xf numFmtId="180" fontId="58" fillId="28" borderId="12" xfId="72" applyNumberFormat="1" applyFont="1" applyFill="1" applyBorder="1" applyAlignment="1">
      <alignment horizontal="center" vertical="center" wrapText="1"/>
      <protection/>
    </xf>
    <xf numFmtId="0" fontId="66" fillId="28" borderId="0" xfId="72" applyFill="1">
      <alignment/>
      <protection/>
    </xf>
    <xf numFmtId="0" fontId="34" fillId="0" borderId="12" xfId="0" applyFont="1" applyBorder="1" applyAlignment="1">
      <alignment horizontal="center" vertical="center"/>
    </xf>
    <xf numFmtId="0" fontId="38" fillId="0" borderId="0" xfId="75" applyFont="1">
      <alignment/>
      <protection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28" borderId="0" xfId="73" applyFill="1" applyBorder="1">
      <alignment/>
      <protection/>
    </xf>
    <xf numFmtId="0" fontId="66" fillId="0" borderId="0" xfId="72" applyAlignment="1">
      <alignment horizontal="right"/>
      <protection/>
    </xf>
    <xf numFmtId="0" fontId="66" fillId="28" borderId="0" xfId="72" applyFill="1" applyAlignment="1">
      <alignment horizontal="right"/>
      <protection/>
    </xf>
    <xf numFmtId="0" fontId="0" fillId="23" borderId="0" xfId="73" applyFill="1" applyBorder="1">
      <alignment/>
      <protection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4" fillId="0" borderId="0" xfId="66" applyFont="1" applyFill="1" applyAlignment="1">
      <alignment/>
      <protection/>
    </xf>
    <xf numFmtId="180" fontId="34" fillId="0" borderId="12" xfId="76" applyNumberFormat="1" applyFont="1" applyFill="1" applyBorder="1" applyAlignment="1">
      <alignment horizontal="center" vertical="center" wrapText="1"/>
      <protection/>
    </xf>
    <xf numFmtId="0" fontId="2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0" fontId="27" fillId="0" borderId="0" xfId="66" applyFont="1">
      <alignment/>
      <protection/>
    </xf>
    <xf numFmtId="0" fontId="2" fillId="28" borderId="12" xfId="66" applyFont="1" applyFill="1" applyBorder="1" applyAlignment="1">
      <alignment horizont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27" fillId="28" borderId="0" xfId="66" applyFont="1" applyFill="1">
      <alignment/>
      <protection/>
    </xf>
    <xf numFmtId="0" fontId="39" fillId="28" borderId="0" xfId="66" applyFont="1" applyFill="1">
      <alignment/>
      <protection/>
    </xf>
    <xf numFmtId="181" fontId="27" fillId="28" borderId="0" xfId="66" applyNumberFormat="1" applyFont="1" applyFill="1" applyAlignment="1">
      <alignment horizontal="right"/>
      <protection/>
    </xf>
    <xf numFmtId="0" fontId="0" fillId="0" borderId="0" xfId="66">
      <alignment/>
      <protection/>
    </xf>
    <xf numFmtId="0" fontId="4" fillId="28" borderId="0" xfId="66" applyFont="1" applyFill="1">
      <alignment/>
      <protection/>
    </xf>
    <xf numFmtId="0" fontId="0" fillId="28" borderId="0" xfId="66" applyFont="1" applyFill="1">
      <alignment/>
      <protection/>
    </xf>
    <xf numFmtId="0" fontId="0" fillId="28" borderId="0" xfId="66" applyFill="1">
      <alignment/>
      <protection/>
    </xf>
    <xf numFmtId="0" fontId="5" fillId="28" borderId="0" xfId="66" applyFont="1" applyFill="1">
      <alignment/>
      <protection/>
    </xf>
    <xf numFmtId="0" fontId="42" fillId="28" borderId="0" xfId="66" applyFont="1" applyFill="1">
      <alignment/>
      <protection/>
    </xf>
    <xf numFmtId="0" fontId="41" fillId="28" borderId="0" xfId="66" applyFont="1" applyFill="1">
      <alignment/>
      <protection/>
    </xf>
    <xf numFmtId="0" fontId="40" fillId="28" borderId="0" xfId="66" applyFont="1" applyFill="1">
      <alignment/>
      <protection/>
    </xf>
    <xf numFmtId="0" fontId="28" fillId="28" borderId="0" xfId="66" applyFont="1" applyFill="1">
      <alignment/>
      <protection/>
    </xf>
    <xf numFmtId="0" fontId="4" fillId="28" borderId="0" xfId="66" applyFont="1" applyFill="1" applyAlignment="1">
      <alignment horizontal="center" vertical="center"/>
      <protection/>
    </xf>
    <xf numFmtId="0" fontId="27" fillId="28" borderId="0" xfId="66" applyFont="1" applyFill="1" applyAlignment="1">
      <alignment horizontal="center" vertical="center"/>
      <protection/>
    </xf>
    <xf numFmtId="0" fontId="27" fillId="0" borderId="0" xfId="66" applyFont="1" applyAlignment="1">
      <alignment/>
      <protection/>
    </xf>
    <xf numFmtId="0" fontId="4" fillId="0" borderId="0" xfId="66" applyFont="1" applyAlignment="1">
      <alignment/>
      <protection/>
    </xf>
    <xf numFmtId="0" fontId="6" fillId="28" borderId="0" xfId="66" applyFont="1" applyFill="1" applyBorder="1" applyAlignment="1">
      <alignment horizontal="center" vertical="center"/>
      <protection/>
    </xf>
    <xf numFmtId="0" fontId="54" fillId="29" borderId="0" xfId="66" applyFont="1" applyFill="1">
      <alignment/>
      <protection/>
    </xf>
    <xf numFmtId="0" fontId="55" fillId="29" borderId="0" xfId="66" applyFont="1" applyFill="1" applyAlignment="1">
      <alignment horizontal="left"/>
      <protection/>
    </xf>
    <xf numFmtId="0" fontId="39" fillId="29" borderId="0" xfId="66" applyFont="1" applyFill="1" applyAlignment="1">
      <alignment horizontal="left"/>
      <protection/>
    </xf>
    <xf numFmtId="0" fontId="54" fillId="0" borderId="0" xfId="66" applyFont="1">
      <alignment/>
      <protection/>
    </xf>
    <xf numFmtId="0" fontId="3" fillId="28" borderId="0" xfId="66" applyFont="1" applyFill="1" applyBorder="1" applyAlignment="1">
      <alignment horizontal="left" wrapText="1"/>
      <protection/>
    </xf>
    <xf numFmtId="49" fontId="3" fillId="28" borderId="0" xfId="66" applyNumberFormat="1" applyFont="1" applyFill="1" applyBorder="1" applyAlignment="1">
      <alignment horizontal="left" wrapText="1"/>
      <protection/>
    </xf>
    <xf numFmtId="0" fontId="3" fillId="28" borderId="0" xfId="66" applyFont="1" applyFill="1" applyBorder="1" applyAlignment="1">
      <alignment horizontal="center" vertical="center" wrapText="1"/>
      <protection/>
    </xf>
    <xf numFmtId="0" fontId="2" fillId="28" borderId="0" xfId="66" applyFont="1" applyFill="1" applyBorder="1" applyAlignment="1">
      <alignment horizontal="center" vertical="center" wrapText="1"/>
      <protection/>
    </xf>
    <xf numFmtId="181" fontId="3" fillId="28" borderId="0" xfId="66" applyNumberFormat="1" applyFont="1" applyFill="1" applyBorder="1" applyAlignment="1">
      <alignment horizontal="right" vertical="center" wrapText="1"/>
      <protection/>
    </xf>
    <xf numFmtId="49" fontId="27" fillId="28" borderId="0" xfId="66" applyNumberFormat="1" applyFont="1" applyFill="1">
      <alignment/>
      <protection/>
    </xf>
    <xf numFmtId="181" fontId="27" fillId="28" borderId="0" xfId="66" applyNumberFormat="1" applyFont="1" applyFill="1">
      <alignment/>
      <protection/>
    </xf>
    <xf numFmtId="180" fontId="3" fillId="28" borderId="0" xfId="0" applyNumberFormat="1" applyFont="1" applyFill="1" applyBorder="1" applyAlignment="1">
      <alignment horizontal="center" vertical="center" wrapText="1"/>
    </xf>
    <xf numFmtId="0" fontId="1" fillId="28" borderId="0" xfId="75" applyFont="1" applyFill="1">
      <alignment/>
      <protection/>
    </xf>
    <xf numFmtId="0" fontId="39" fillId="0" borderId="0" xfId="0" applyFont="1" applyAlignment="1">
      <alignment/>
    </xf>
    <xf numFmtId="0" fontId="38" fillId="0" borderId="0" xfId="74" applyFont="1" applyAlignment="1">
      <alignment horizontal="left" vertical="top"/>
      <protection/>
    </xf>
    <xf numFmtId="0" fontId="4" fillId="0" borderId="0" xfId="74" applyFont="1" applyAlignment="1">
      <alignment horizontal="left" vertical="top"/>
      <protection/>
    </xf>
    <xf numFmtId="0" fontId="38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50" fillId="28" borderId="0" xfId="66" applyFont="1" applyFill="1">
      <alignment/>
      <protection/>
    </xf>
    <xf numFmtId="0" fontId="51" fillId="28" borderId="0" xfId="66" applyFont="1" applyFill="1">
      <alignment/>
      <protection/>
    </xf>
    <xf numFmtId="0" fontId="52" fillId="28" borderId="0" xfId="66" applyFont="1" applyFill="1">
      <alignment/>
      <protection/>
    </xf>
    <xf numFmtId="0" fontId="53" fillId="28" borderId="0" xfId="66" applyFont="1" applyFill="1">
      <alignment/>
      <protection/>
    </xf>
    <xf numFmtId="0" fontId="38" fillId="0" borderId="0" xfId="73" applyFont="1" applyBorder="1">
      <alignment/>
      <protection/>
    </xf>
    <xf numFmtId="0" fontId="38" fillId="23" borderId="0" xfId="73" applyFont="1" applyFill="1" applyBorder="1">
      <alignment/>
      <protection/>
    </xf>
    <xf numFmtId="0" fontId="38" fillId="0" borderId="0" xfId="73" applyFont="1" applyFill="1" applyBorder="1">
      <alignment/>
      <protection/>
    </xf>
    <xf numFmtId="0" fontId="0" fillId="0" borderId="0" xfId="66" applyFill="1">
      <alignment/>
      <protection/>
    </xf>
    <xf numFmtId="0" fontId="40" fillId="0" borderId="0" xfId="66" applyFont="1" applyFill="1">
      <alignment/>
      <protection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0" fontId="0" fillId="30" borderId="0" xfId="66" applyFill="1">
      <alignment/>
      <protection/>
    </xf>
    <xf numFmtId="0" fontId="67" fillId="0" borderId="0" xfId="66" applyFont="1">
      <alignment/>
      <protection/>
    </xf>
    <xf numFmtId="0" fontId="68" fillId="0" borderId="0" xfId="66" applyFont="1">
      <alignment/>
      <protection/>
    </xf>
    <xf numFmtId="0" fontId="68" fillId="28" borderId="0" xfId="66" applyFont="1" applyFill="1">
      <alignment/>
      <protection/>
    </xf>
    <xf numFmtId="0" fontId="69" fillId="28" borderId="0" xfId="66" applyFont="1" applyFill="1">
      <alignment/>
      <protection/>
    </xf>
    <xf numFmtId="0" fontId="68" fillId="0" borderId="0" xfId="66" applyFont="1" applyFill="1">
      <alignment/>
      <protection/>
    </xf>
    <xf numFmtId="0" fontId="68" fillId="30" borderId="0" xfId="66" applyFont="1" applyFill="1">
      <alignment/>
      <protection/>
    </xf>
    <xf numFmtId="0" fontId="67" fillId="28" borderId="0" xfId="66" applyFont="1" applyFill="1">
      <alignment/>
      <protection/>
    </xf>
    <xf numFmtId="0" fontId="60" fillId="0" borderId="12" xfId="72" applyFont="1" applyBorder="1" applyAlignment="1">
      <alignment horizontal="center" vertical="center" wrapText="1"/>
      <protection/>
    </xf>
    <xf numFmtId="0" fontId="0" fillId="31" borderId="0" xfId="73" applyFill="1" applyBorder="1">
      <alignment/>
      <protection/>
    </xf>
    <xf numFmtId="0" fontId="38" fillId="31" borderId="0" xfId="73" applyFont="1" applyFill="1" applyBorder="1">
      <alignment/>
      <protection/>
    </xf>
    <xf numFmtId="0" fontId="4" fillId="30" borderId="12" xfId="73" applyFont="1" applyFill="1" applyBorder="1" applyAlignment="1" applyProtection="1">
      <alignment horizontal="center" vertical="center"/>
      <protection hidden="1"/>
    </xf>
    <xf numFmtId="0" fontId="4" fillId="30" borderId="12" xfId="70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6" applyNumberFormat="1" applyFont="1" applyFill="1" applyBorder="1" applyAlignment="1">
      <alignment horizontal="center" vertical="center"/>
      <protection/>
    </xf>
    <xf numFmtId="0" fontId="0" fillId="30" borderId="0" xfId="73" applyFill="1" applyBorder="1">
      <alignment/>
      <protection/>
    </xf>
    <xf numFmtId="0" fontId="4" fillId="30" borderId="0" xfId="74" applyFont="1" applyFill="1" applyAlignment="1">
      <alignment horizontal="left" vertical="top"/>
      <protection/>
    </xf>
    <xf numFmtId="0" fontId="38" fillId="30" borderId="0" xfId="66" applyFont="1" applyFill="1" applyAlignment="1">
      <alignment/>
      <protection/>
    </xf>
    <xf numFmtId="0" fontId="38" fillId="30" borderId="0" xfId="74" applyFont="1" applyFill="1" applyBorder="1">
      <alignment/>
      <protection/>
    </xf>
    <xf numFmtId="0" fontId="38" fillId="30" borderId="0" xfId="66" applyNumberFormat="1" applyFont="1" applyFill="1" applyAlignment="1" applyProtection="1">
      <alignment vertical="center" wrapText="1"/>
      <protection hidden="1"/>
    </xf>
    <xf numFmtId="0" fontId="4" fillId="30" borderId="0" xfId="73" applyFont="1" applyFill="1" applyAlignment="1">
      <alignment horizontal="left" vertical="top"/>
      <protection/>
    </xf>
    <xf numFmtId="0" fontId="4" fillId="30" borderId="0" xfId="73" applyFont="1" applyFill="1" applyAlignment="1">
      <alignment horizontal="justify" vertical="top"/>
      <protection/>
    </xf>
    <xf numFmtId="180" fontId="34" fillId="30" borderId="0" xfId="73" applyNumberFormat="1" applyFont="1" applyFill="1" applyAlignment="1">
      <alignment horizontal="center" vertical="top"/>
      <protection/>
    </xf>
    <xf numFmtId="0" fontId="34" fillId="30" borderId="13" xfId="73" applyNumberFormat="1" applyFont="1" applyFill="1" applyBorder="1" applyAlignment="1" applyProtection="1">
      <alignment horizontal="center" wrapText="1"/>
      <protection hidden="1"/>
    </xf>
    <xf numFmtId="0" fontId="34" fillId="30" borderId="12" xfId="0" applyFont="1" applyFill="1" applyBorder="1" applyAlignment="1">
      <alignment horizontal="center" vertical="center"/>
    </xf>
    <xf numFmtId="0" fontId="34" fillId="30" borderId="12" xfId="76" applyFont="1" applyFill="1" applyBorder="1" applyAlignment="1">
      <alignment horizontal="center" vertical="center" wrapText="1"/>
      <protection/>
    </xf>
    <xf numFmtId="0" fontId="4" fillId="30" borderId="12" xfId="76" applyFont="1" applyFill="1" applyBorder="1" applyAlignment="1">
      <alignment horizontal="center" vertical="center"/>
      <protection/>
    </xf>
    <xf numFmtId="0" fontId="4" fillId="30" borderId="12" xfId="66" applyFont="1" applyFill="1" applyBorder="1" applyAlignment="1">
      <alignment horizontal="left" vertical="top" wrapText="1"/>
      <protection/>
    </xf>
    <xf numFmtId="180" fontId="4" fillId="30" borderId="12" xfId="76" applyNumberFormat="1" applyFont="1" applyFill="1" applyBorder="1" applyAlignment="1">
      <alignment horizontal="center" vertical="center" wrapText="1"/>
      <protection/>
    </xf>
    <xf numFmtId="0" fontId="45" fillId="30" borderId="12" xfId="76" applyFont="1" applyFill="1" applyBorder="1" applyAlignment="1">
      <alignment horizontal="center" vertical="center"/>
      <protection/>
    </xf>
    <xf numFmtId="0" fontId="45" fillId="30" borderId="12" xfId="66" applyFont="1" applyFill="1" applyBorder="1" applyAlignment="1">
      <alignment horizontal="left" vertical="top" wrapText="1"/>
      <protection/>
    </xf>
    <xf numFmtId="180" fontId="45" fillId="30" borderId="12" xfId="76" applyNumberFormat="1" applyFont="1" applyFill="1" applyBorder="1" applyAlignment="1">
      <alignment horizontal="center" vertical="center" wrapText="1"/>
      <protection/>
    </xf>
    <xf numFmtId="0" fontId="56" fillId="30" borderId="12" xfId="66" applyFont="1" applyFill="1" applyBorder="1" applyAlignment="1">
      <alignment horizontal="left" vertical="top" wrapText="1"/>
      <protection/>
    </xf>
    <xf numFmtId="0" fontId="56" fillId="30" borderId="12" xfId="0" applyFont="1" applyFill="1" applyBorder="1" applyAlignment="1">
      <alignment horizontal="center" vertical="center" wrapText="1"/>
    </xf>
    <xf numFmtId="0" fontId="56" fillId="30" borderId="12" xfId="0" applyFont="1" applyFill="1" applyBorder="1" applyAlignment="1">
      <alignment horizontal="left" vertical="center" wrapText="1"/>
    </xf>
    <xf numFmtId="180" fontId="34" fillId="30" borderId="12" xfId="76" applyNumberFormat="1" applyFont="1" applyFill="1" applyBorder="1" applyAlignment="1">
      <alignment horizontal="center" vertical="center"/>
      <protection/>
    </xf>
    <xf numFmtId="180" fontId="45" fillId="30" borderId="12" xfId="76" applyNumberFormat="1" applyFont="1" applyFill="1" applyBorder="1" applyAlignment="1">
      <alignment horizontal="center" vertical="center"/>
      <protection/>
    </xf>
    <xf numFmtId="0" fontId="4" fillId="30" borderId="12" xfId="76" applyFont="1" applyFill="1" applyBorder="1" applyAlignment="1">
      <alignment horizontal="left" vertical="top" wrapText="1"/>
      <protection/>
    </xf>
    <xf numFmtId="0" fontId="45" fillId="30" borderId="12" xfId="76" applyFont="1" applyFill="1" applyBorder="1" applyAlignment="1">
      <alignment horizontal="left" vertical="top" wrapText="1"/>
      <protection/>
    </xf>
    <xf numFmtId="0" fontId="4" fillId="30" borderId="12" xfId="76" applyFont="1" applyFill="1" applyBorder="1" applyAlignment="1">
      <alignment horizontal="left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justify" vertical="center" wrapText="1"/>
    </xf>
    <xf numFmtId="0" fontId="4" fillId="30" borderId="12" xfId="66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3" applyNumberFormat="1" applyFont="1" applyFill="1" applyBorder="1" applyAlignment="1" applyProtection="1">
      <alignment horizontal="center" vertical="center"/>
      <protection hidden="1"/>
    </xf>
    <xf numFmtId="0" fontId="45" fillId="30" borderId="12" xfId="73" applyFont="1" applyFill="1" applyBorder="1" applyAlignment="1" applyProtection="1">
      <alignment horizontal="center" vertical="center"/>
      <protection hidden="1"/>
    </xf>
    <xf numFmtId="0" fontId="45" fillId="30" borderId="12" xfId="66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justify" vertical="top"/>
    </xf>
    <xf numFmtId="181" fontId="45" fillId="30" borderId="12" xfId="0" applyNumberFormat="1" applyFont="1" applyFill="1" applyBorder="1" applyAlignment="1">
      <alignment horizontal="center" vertical="center" wrapText="1"/>
    </xf>
    <xf numFmtId="0" fontId="4" fillId="30" borderId="12" xfId="69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vertical="center" wrapText="1"/>
    </xf>
    <xf numFmtId="0" fontId="34" fillId="30" borderId="12" xfId="73" applyNumberFormat="1" applyFont="1" applyFill="1" applyBorder="1" applyAlignment="1" applyProtection="1">
      <alignment horizontal="justify" vertical="top" wrapText="1"/>
      <protection hidden="1"/>
    </xf>
    <xf numFmtId="180" fontId="34" fillId="30" borderId="12" xfId="73" applyNumberFormat="1" applyFont="1" applyFill="1" applyBorder="1" applyAlignment="1" applyProtection="1">
      <alignment horizontal="center" vertical="top"/>
      <protection hidden="1"/>
    </xf>
    <xf numFmtId="0" fontId="4" fillId="30" borderId="0" xfId="73" applyFont="1" applyFill="1" applyBorder="1" applyAlignment="1" applyProtection="1">
      <alignment horizontal="left" vertical="top"/>
      <protection hidden="1"/>
    </xf>
    <xf numFmtId="0" fontId="4" fillId="30" borderId="0" xfId="73" applyNumberFormat="1" applyFont="1" applyFill="1" applyBorder="1" applyAlignment="1" applyProtection="1">
      <alignment horizontal="justify" vertical="top" wrapText="1"/>
      <protection hidden="1"/>
    </xf>
    <xf numFmtId="180" fontId="4" fillId="30" borderId="0" xfId="73" applyNumberFormat="1" applyFont="1" applyFill="1" applyBorder="1" applyAlignment="1" applyProtection="1">
      <alignment horizontal="right" vertical="top"/>
      <protection hidden="1"/>
    </xf>
    <xf numFmtId="0" fontId="0" fillId="30" borderId="0" xfId="73" applyFill="1" applyBorder="1" applyAlignment="1">
      <alignment horizontal="right"/>
      <protection/>
    </xf>
    <xf numFmtId="180" fontId="34" fillId="30" borderId="0" xfId="73" applyNumberFormat="1" applyFont="1" applyFill="1" applyBorder="1" applyAlignment="1" applyProtection="1">
      <alignment horizontal="center" vertical="top"/>
      <protection hidden="1"/>
    </xf>
    <xf numFmtId="0" fontId="35" fillId="30" borderId="0" xfId="73" applyNumberFormat="1" applyFont="1" applyFill="1" applyBorder="1" applyAlignment="1" applyProtection="1">
      <alignment/>
      <protection hidden="1"/>
    </xf>
    <xf numFmtId="0" fontId="4" fillId="30" borderId="0" xfId="73" applyNumberFormat="1" applyFont="1" applyFill="1" applyBorder="1" applyAlignment="1" applyProtection="1">
      <alignment horizontal="justify" vertical="top"/>
      <protection hidden="1"/>
    </xf>
    <xf numFmtId="0" fontId="34" fillId="30" borderId="0" xfId="73" applyNumberFormat="1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>
      <alignment horizontal="left" vertical="top"/>
      <protection/>
    </xf>
    <xf numFmtId="0" fontId="4" fillId="30" borderId="0" xfId="73" applyFont="1" applyFill="1" applyBorder="1" applyAlignment="1">
      <alignment horizontal="justify" vertical="top"/>
      <protection/>
    </xf>
    <xf numFmtId="180" fontId="34" fillId="30" borderId="0" xfId="73" applyNumberFormat="1" applyFont="1" applyFill="1" applyBorder="1" applyAlignment="1">
      <alignment horizontal="center" vertical="top"/>
      <protection/>
    </xf>
    <xf numFmtId="0" fontId="0" fillId="32" borderId="0" xfId="73" applyFill="1" applyBorder="1">
      <alignment/>
      <protection/>
    </xf>
    <xf numFmtId="0" fontId="5" fillId="32" borderId="0" xfId="73" applyFont="1" applyFill="1" applyBorder="1">
      <alignment/>
      <protection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2" fillId="33" borderId="12" xfId="0" applyFont="1" applyFill="1" applyBorder="1" applyAlignment="1">
      <alignment horizontal="left" vertical="top" wrapText="1"/>
    </xf>
    <xf numFmtId="188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/>
      <protection/>
    </xf>
    <xf numFmtId="49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top" wrapText="1"/>
      <protection/>
    </xf>
    <xf numFmtId="49" fontId="2" fillId="33" borderId="12" xfId="66" applyNumberFormat="1" applyFont="1" applyFill="1" applyBorder="1" applyAlignment="1">
      <alignment horizontal="center" vertical="center" wrapText="1"/>
      <protection/>
    </xf>
    <xf numFmtId="180" fontId="2" fillId="33" borderId="12" xfId="66" applyNumberFormat="1" applyFont="1" applyFill="1" applyBorder="1" applyAlignment="1">
      <alignment horizontal="center" vertical="center" wrapText="1"/>
      <protection/>
    </xf>
    <xf numFmtId="187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center" wrapText="1"/>
      <protection/>
    </xf>
    <xf numFmtId="180" fontId="56" fillId="30" borderId="12" xfId="72" applyNumberFormat="1" applyFont="1" applyFill="1" applyBorder="1" applyAlignment="1">
      <alignment horizontal="center" vertical="center" wrapText="1"/>
      <protection/>
    </xf>
    <xf numFmtId="0" fontId="0" fillId="33" borderId="0" xfId="73" applyNumberFormat="1" applyFont="1" applyFill="1" applyBorder="1" applyAlignment="1" applyProtection="1">
      <alignment/>
      <protection hidden="1"/>
    </xf>
    <xf numFmtId="0" fontId="1" fillId="33" borderId="0" xfId="0" applyFont="1" applyFill="1" applyAlignment="1">
      <alignment/>
    </xf>
    <xf numFmtId="181" fontId="4" fillId="30" borderId="12" xfId="0" applyNumberFormat="1" applyFont="1" applyFill="1" applyBorder="1" applyAlignment="1">
      <alignment horizontal="center" vertical="center" wrapText="1"/>
    </xf>
    <xf numFmtId="0" fontId="4" fillId="30" borderId="0" xfId="66" applyFont="1" applyFill="1">
      <alignment/>
      <protection/>
    </xf>
    <xf numFmtId="0" fontId="4" fillId="30" borderId="0" xfId="66" applyFont="1" applyFill="1" applyBorder="1" applyAlignment="1">
      <alignment/>
      <protection/>
    </xf>
    <xf numFmtId="0" fontId="4" fillId="30" borderId="0" xfId="66" applyFont="1" applyFill="1" applyProtection="1">
      <alignment/>
      <protection hidden="1"/>
    </xf>
    <xf numFmtId="0" fontId="4" fillId="30" borderId="0" xfId="66" applyFont="1" applyFill="1" applyAlignment="1" applyProtection="1">
      <alignment wrapText="1"/>
      <protection hidden="1"/>
    </xf>
    <xf numFmtId="0" fontId="4" fillId="30" borderId="0" xfId="66" applyFont="1" applyFill="1" applyAlignment="1">
      <alignment/>
      <protection/>
    </xf>
    <xf numFmtId="49" fontId="4" fillId="30" borderId="0" xfId="66" applyNumberFormat="1" applyFont="1" applyFill="1" applyAlignment="1">
      <alignment/>
      <protection/>
    </xf>
    <xf numFmtId="0" fontId="0" fillId="30" borderId="0" xfId="66" applyFont="1" applyFill="1">
      <alignment/>
      <protection/>
    </xf>
    <xf numFmtId="0" fontId="1" fillId="30" borderId="0" xfId="66" applyFont="1" applyFill="1" applyProtection="1">
      <alignment/>
      <protection hidden="1"/>
    </xf>
    <xf numFmtId="49" fontId="1" fillId="30" borderId="0" xfId="66" applyNumberFormat="1" applyFont="1" applyFill="1" applyProtection="1">
      <alignment/>
      <protection hidden="1"/>
    </xf>
    <xf numFmtId="49" fontId="1" fillId="30" borderId="0" xfId="66" applyNumberFormat="1" applyFont="1" applyFill="1" applyBorder="1" applyProtection="1">
      <alignment/>
      <protection hidden="1"/>
    </xf>
    <xf numFmtId="0" fontId="1" fillId="30" borderId="0" xfId="66" applyFont="1" applyFill="1" applyBorder="1" applyProtection="1">
      <alignment/>
      <protection hidden="1"/>
    </xf>
    <xf numFmtId="180" fontId="4" fillId="30" borderId="0" xfId="66" applyNumberFormat="1" applyFont="1" applyFill="1" applyBorder="1" applyAlignment="1" applyProtection="1">
      <alignment horizontal="right"/>
      <protection hidden="1"/>
    </xf>
    <xf numFmtId="0" fontId="34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12" xfId="66" applyFont="1" applyFill="1" applyBorder="1" applyAlignment="1">
      <alignment horizontal="left" vertical="top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/>
      <protection/>
    </xf>
    <xf numFmtId="180" fontId="3" fillId="30" borderId="12" xfId="66" applyNumberFormat="1" applyFont="1" applyFill="1" applyBorder="1" applyAlignment="1">
      <alignment horizontal="center" vertical="center" wrapText="1"/>
      <protection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top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NumberFormat="1" applyFont="1" applyFill="1" applyBorder="1" applyAlignment="1" applyProtection="1">
      <alignment horizontal="center" vertical="center"/>
      <protection hidden="1"/>
    </xf>
    <xf numFmtId="1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horizontal="center" vertical="center"/>
    </xf>
    <xf numFmtId="0" fontId="3" fillId="30" borderId="12" xfId="72" applyFont="1" applyFill="1" applyBorder="1" applyAlignment="1">
      <alignment horizontal="left" vertical="top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6" applyFont="1" applyFill="1" applyBorder="1" applyAlignment="1">
      <alignment horizontal="left" vertical="top" wrapText="1"/>
      <protection/>
    </xf>
    <xf numFmtId="0" fontId="48" fillId="30" borderId="12" xfId="66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 applyProtection="1">
      <alignment horizontal="center" vertical="center"/>
      <protection hidden="1"/>
    </xf>
    <xf numFmtId="180" fontId="48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left" vertical="top" wrapText="1"/>
      <protection/>
    </xf>
    <xf numFmtId="0" fontId="49" fillId="30" borderId="12" xfId="66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 applyProtection="1">
      <alignment horizontal="center" vertical="center"/>
      <protection hidden="1"/>
    </xf>
    <xf numFmtId="180" fontId="49" fillId="30" borderId="12" xfId="66" applyNumberFormat="1" applyFont="1" applyFill="1" applyBorder="1" applyAlignment="1">
      <alignment horizontal="center" vertical="center" wrapText="1"/>
      <protection/>
    </xf>
    <xf numFmtId="188" fontId="2" fillId="34" borderId="12" xfId="66" applyNumberFormat="1" applyFont="1" applyFill="1" applyBorder="1" applyAlignment="1" applyProtection="1">
      <alignment horizontal="center" vertical="center"/>
      <protection hidden="1"/>
    </xf>
    <xf numFmtId="49" fontId="2" fillId="34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center"/>
      <protection/>
    </xf>
    <xf numFmtId="188" fontId="2" fillId="30" borderId="12" xfId="66" applyNumberFormat="1" applyFont="1" applyFill="1" applyBorder="1" applyAlignment="1" applyProtection="1">
      <alignment horizontal="center"/>
      <protection hidden="1"/>
    </xf>
    <xf numFmtId="0" fontId="2" fillId="30" borderId="12" xfId="66" applyFont="1" applyFill="1" applyBorder="1" applyAlignment="1">
      <alignment horizontal="left" vertical="center" wrapText="1"/>
      <protection/>
    </xf>
    <xf numFmtId="0" fontId="2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vertical="top" wrapText="1"/>
    </xf>
    <xf numFmtId="0" fontId="3" fillId="30" borderId="14" xfId="71" applyFont="1" applyFill="1" applyBorder="1" applyAlignment="1">
      <alignment horizontal="center" vertical="center"/>
      <protection/>
    </xf>
    <xf numFmtId="188" fontId="3" fillId="30" borderId="15" xfId="68" applyNumberFormat="1" applyFont="1" applyFill="1" applyBorder="1" applyAlignment="1" applyProtection="1">
      <alignment horizontal="center" vertical="center"/>
      <protection hidden="1"/>
    </xf>
    <xf numFmtId="49" fontId="3" fillId="30" borderId="15" xfId="68" applyNumberFormat="1" applyFont="1" applyFill="1" applyBorder="1" applyAlignment="1" applyProtection="1">
      <alignment horizontal="center" vertical="center"/>
      <protection hidden="1"/>
    </xf>
    <xf numFmtId="187" fontId="3" fillId="30" borderId="15" xfId="68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vertical="top" wrapText="1"/>
    </xf>
    <xf numFmtId="0" fontId="2" fillId="30" borderId="14" xfId="71" applyFont="1" applyFill="1" applyBorder="1" applyAlignment="1">
      <alignment horizontal="center" vertical="center"/>
      <protection/>
    </xf>
    <xf numFmtId="188" fontId="2" fillId="30" borderId="15" xfId="68" applyNumberFormat="1" applyFont="1" applyFill="1" applyBorder="1" applyAlignment="1" applyProtection="1">
      <alignment horizontal="center" vertical="center"/>
      <protection hidden="1"/>
    </xf>
    <xf numFmtId="49" fontId="2" fillId="30" borderId="15" xfId="68" applyNumberFormat="1" applyFont="1" applyFill="1" applyBorder="1" applyAlignment="1" applyProtection="1">
      <alignment horizontal="center" vertical="center"/>
      <protection hidden="1"/>
    </xf>
    <xf numFmtId="187" fontId="2" fillId="30" borderId="15" xfId="68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center" vertical="center"/>
      <protection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8" applyNumberFormat="1" applyFont="1" applyFill="1" applyBorder="1" applyAlignment="1" applyProtection="1">
      <alignment horizontal="left" vertical="top" wrapText="1"/>
      <protection hidden="1"/>
    </xf>
    <xf numFmtId="0" fontId="48" fillId="30" borderId="12" xfId="66" applyFont="1" applyFill="1" applyBorder="1" applyAlignment="1">
      <alignment horizontal="center" vertical="center"/>
      <protection/>
    </xf>
    <xf numFmtId="188" fontId="48" fillId="30" borderId="12" xfId="66" applyNumberFormat="1" applyFont="1" applyFill="1" applyBorder="1" applyAlignment="1" applyProtection="1">
      <alignment horizontal="center" vertical="center"/>
      <protection hidden="1"/>
    </xf>
    <xf numFmtId="187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66" applyFont="1" applyFill="1" applyBorder="1" applyAlignment="1">
      <alignment horizontal="center" vertical="center"/>
      <protection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187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left" wrapText="1"/>
      <protection/>
    </xf>
    <xf numFmtId="187" fontId="2" fillId="30" borderId="12" xfId="66" applyNumberFormat="1" applyFont="1" applyFill="1" applyBorder="1" applyAlignment="1" applyProtection="1">
      <alignment horizontal="center"/>
      <protection hidden="1"/>
    </xf>
    <xf numFmtId="0" fontId="48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vertical="center" wrapText="1"/>
      <protection/>
    </xf>
    <xf numFmtId="0" fontId="49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horizontal="justify" vertical="center" wrapText="1"/>
      <protection/>
    </xf>
    <xf numFmtId="0" fontId="49" fillId="30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49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left" wrapText="1"/>
    </xf>
    <xf numFmtId="0" fontId="3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wrapText="1"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0" fontId="3" fillId="30" borderId="12" xfId="66" applyFont="1" applyFill="1" applyBorder="1" applyAlignment="1">
      <alignment horizontal="justify" vertical="center" wrapText="1"/>
      <protection/>
    </xf>
    <xf numFmtId="0" fontId="3" fillId="30" borderId="12" xfId="66" applyFont="1" applyFill="1" applyBorder="1" applyAlignment="1">
      <alignment vertical="top" wrapText="1"/>
      <protection/>
    </xf>
    <xf numFmtId="0" fontId="3" fillId="30" borderId="12" xfId="66" applyFont="1" applyFill="1" applyBorder="1" applyAlignment="1">
      <alignment horizontal="center"/>
      <protection/>
    </xf>
    <xf numFmtId="188" fontId="3" fillId="30" borderId="12" xfId="66" applyNumberFormat="1" applyFont="1" applyFill="1" applyBorder="1" applyAlignment="1" applyProtection="1">
      <alignment horizontal="center"/>
      <protection hidden="1"/>
    </xf>
    <xf numFmtId="49" fontId="0" fillId="30" borderId="0" xfId="66" applyNumberFormat="1" applyFont="1" applyFill="1">
      <alignment/>
      <protection/>
    </xf>
    <xf numFmtId="0" fontId="0" fillId="30" borderId="0" xfId="66" applyFont="1" applyFill="1" applyBorder="1">
      <alignment/>
      <protection/>
    </xf>
    <xf numFmtId="0" fontId="0" fillId="30" borderId="0" xfId="66" applyFont="1" applyFill="1" applyBorder="1" applyAlignment="1">
      <alignment horizontal="right"/>
      <protection/>
    </xf>
    <xf numFmtId="0" fontId="43" fillId="30" borderId="0" xfId="66" applyFont="1" applyFill="1" applyAlignment="1">
      <alignment horizontal="right"/>
      <protection/>
    </xf>
    <xf numFmtId="180" fontId="0" fillId="30" borderId="0" xfId="66" applyNumberFormat="1" applyFont="1" applyFill="1" applyBorder="1">
      <alignment/>
      <protection/>
    </xf>
    <xf numFmtId="180" fontId="0" fillId="30" borderId="0" xfId="66" applyNumberFormat="1" applyFill="1">
      <alignment/>
      <protection/>
    </xf>
    <xf numFmtId="0" fontId="68" fillId="33" borderId="0" xfId="66" applyFont="1" applyFill="1">
      <alignment/>
      <protection/>
    </xf>
    <xf numFmtId="0" fontId="0" fillId="33" borderId="0" xfId="66" applyFill="1">
      <alignment/>
      <protection/>
    </xf>
    <xf numFmtId="0" fontId="5" fillId="30" borderId="0" xfId="66" applyFont="1" applyFill="1">
      <alignment/>
      <protection/>
    </xf>
    <xf numFmtId="0" fontId="69" fillId="33" borderId="0" xfId="66" applyFont="1" applyFill="1">
      <alignment/>
      <protection/>
    </xf>
    <xf numFmtId="0" fontId="49" fillId="30" borderId="12" xfId="0" applyFont="1" applyFill="1" applyBorder="1" applyAlignment="1">
      <alignment horizontal="left" vertical="top" wrapText="1"/>
    </xf>
    <xf numFmtId="0" fontId="0" fillId="33" borderId="0" xfId="66" applyFont="1" applyFill="1">
      <alignment/>
      <protection/>
    </xf>
    <xf numFmtId="180" fontId="3" fillId="30" borderId="12" xfId="0" applyNumberFormat="1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justify" vertical="top" wrapText="1"/>
    </xf>
    <xf numFmtId="0" fontId="27" fillId="30" borderId="12" xfId="0" applyFont="1" applyFill="1" applyBorder="1" applyAlignment="1">
      <alignment/>
    </xf>
    <xf numFmtId="0" fontId="2" fillId="30" borderId="12" xfId="66" applyNumberFormat="1" applyFont="1" applyFill="1" applyBorder="1" applyAlignment="1" applyProtection="1">
      <alignment vertical="top" wrapText="1"/>
      <protection hidden="1"/>
    </xf>
    <xf numFmtId="0" fontId="3" fillId="30" borderId="12" xfId="0" applyFont="1" applyFill="1" applyBorder="1" applyAlignment="1">
      <alignment horizontal="left" vertical="top" wrapText="1"/>
    </xf>
    <xf numFmtId="180" fontId="3" fillId="30" borderId="16" xfId="0" applyNumberFormat="1" applyFont="1" applyFill="1" applyBorder="1" applyAlignment="1">
      <alignment horizontal="center" vertical="center" wrapText="1"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0" applyNumberFormat="1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4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wrapText="1"/>
      <protection/>
    </xf>
    <xf numFmtId="0" fontId="4" fillId="30" borderId="12" xfId="75" applyFont="1" applyFill="1" applyBorder="1" applyAlignment="1">
      <alignment horizontal="left" vertical="top" wrapText="1"/>
      <protection/>
    </xf>
    <xf numFmtId="0" fontId="4" fillId="30" borderId="12" xfId="75" applyFont="1" applyFill="1" applyBorder="1" applyAlignment="1">
      <alignment vertical="top" wrapText="1"/>
      <protection/>
    </xf>
    <xf numFmtId="180" fontId="4" fillId="30" borderId="12" xfId="0" applyNumberFormat="1" applyFont="1" applyFill="1" applyBorder="1" applyAlignment="1">
      <alignment/>
    </xf>
    <xf numFmtId="0" fontId="34" fillId="30" borderId="12" xfId="75" applyFont="1" applyFill="1" applyBorder="1" applyAlignment="1">
      <alignment horizontal="center" vertical="top" wrapText="1"/>
      <protection/>
    </xf>
    <xf numFmtId="0" fontId="36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vertical="top" wrapText="1"/>
      <protection/>
    </xf>
    <xf numFmtId="49" fontId="47" fillId="30" borderId="12" xfId="72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left" vertical="center" wrapText="1"/>
      <protection/>
    </xf>
    <xf numFmtId="49" fontId="3" fillId="30" borderId="12" xfId="66" applyNumberFormat="1" applyFont="1" applyFill="1" applyBorder="1" applyAlignment="1">
      <alignment horizontal="left" vertical="center" wrapText="1"/>
      <protection/>
    </xf>
    <xf numFmtId="0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27" fillId="30" borderId="12" xfId="66" applyFont="1" applyFill="1" applyBorder="1">
      <alignment/>
      <protection/>
    </xf>
    <xf numFmtId="49" fontId="49" fillId="33" borderId="12" xfId="66" applyNumberFormat="1" applyFont="1" applyFill="1" applyBorder="1" applyAlignment="1">
      <alignment horizontal="center" vertical="center" wrapText="1"/>
      <protection/>
    </xf>
    <xf numFmtId="49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39" fillId="33" borderId="0" xfId="66" applyFont="1" applyFill="1">
      <alignment/>
      <protection/>
    </xf>
    <xf numFmtId="188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54" fillId="33" borderId="0" xfId="66" applyFont="1" applyFill="1">
      <alignment/>
      <protection/>
    </xf>
    <xf numFmtId="0" fontId="27" fillId="33" borderId="0" xfId="66" applyFont="1" applyFill="1">
      <alignment/>
      <protection/>
    </xf>
    <xf numFmtId="0" fontId="3" fillId="33" borderId="12" xfId="66" applyFont="1" applyFill="1" applyBorder="1" applyAlignment="1">
      <alignment horizontal="left" vertical="center" wrapText="1"/>
      <protection/>
    </xf>
    <xf numFmtId="188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justify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0" borderId="12" xfId="66" applyNumberFormat="1" applyFont="1" applyBorder="1" applyAlignment="1">
      <alignment horizontal="center" vertical="center"/>
      <protection/>
    </xf>
    <xf numFmtId="0" fontId="2" fillId="30" borderId="12" xfId="70" applyNumberFormat="1" applyFont="1" applyFill="1" applyBorder="1" applyAlignment="1" applyProtection="1">
      <alignment horizontal="left" vertical="top" wrapText="1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181" fontId="27" fillId="28" borderId="0" xfId="66" applyNumberFormat="1" applyFont="1" applyFill="1" applyAlignment="1">
      <alignment horizontal="left"/>
      <protection/>
    </xf>
    <xf numFmtId="0" fontId="61" fillId="31" borderId="0" xfId="73" applyFont="1" applyFill="1" applyBorder="1" applyAlignment="1">
      <alignment horizontal="left" vertical="top" wrapText="1"/>
      <protection/>
    </xf>
    <xf numFmtId="0" fontId="61" fillId="31" borderId="0" xfId="73" applyFont="1" applyFill="1" applyBorder="1" applyAlignment="1">
      <alignment horizontal="left" vertical="top" wrapText="1"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38" fillId="30" borderId="0" xfId="73" applyFont="1" applyFill="1" applyBorder="1" applyAlignment="1">
      <alignment horizontal="left"/>
      <protection/>
    </xf>
    <xf numFmtId="0" fontId="2" fillId="30" borderId="12" xfId="66" applyFont="1" applyFill="1" applyBorder="1" applyAlignment="1">
      <alignment horizontal="center" wrapText="1"/>
      <protection/>
    </xf>
    <xf numFmtId="0" fontId="39" fillId="30" borderId="12" xfId="66" applyFont="1" applyFill="1" applyBorder="1">
      <alignment/>
      <protection/>
    </xf>
    <xf numFmtId="0" fontId="54" fillId="30" borderId="12" xfId="66" applyFont="1" applyFill="1" applyBorder="1">
      <alignment/>
      <protection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180" fontId="4" fillId="33" borderId="12" xfId="76" applyNumberFormat="1" applyFont="1" applyFill="1" applyBorder="1" applyAlignment="1">
      <alignment horizontal="center" vertical="center" wrapText="1"/>
      <protection/>
    </xf>
    <xf numFmtId="0" fontId="38" fillId="33" borderId="0" xfId="73" applyFont="1" applyFill="1" applyBorder="1">
      <alignment/>
      <protection/>
    </xf>
    <xf numFmtId="0" fontId="0" fillId="33" borderId="0" xfId="73" applyFill="1" applyBorder="1">
      <alignment/>
      <protection/>
    </xf>
    <xf numFmtId="0" fontId="28" fillId="30" borderId="0" xfId="66" applyFont="1" applyFill="1">
      <alignment/>
      <protection/>
    </xf>
    <xf numFmtId="0" fontId="53" fillId="33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68" fillId="35" borderId="0" xfId="66" applyFont="1" applyFill="1">
      <alignment/>
      <protection/>
    </xf>
    <xf numFmtId="0" fontId="0" fillId="35" borderId="0" xfId="66" applyFill="1">
      <alignment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40" fillId="35" borderId="0" xfId="66" applyFont="1" applyFill="1">
      <alignment/>
      <protection/>
    </xf>
    <xf numFmtId="0" fontId="5" fillId="35" borderId="0" xfId="66" applyFont="1" applyFill="1">
      <alignment/>
      <protection/>
    </xf>
    <xf numFmtId="0" fontId="38" fillId="30" borderId="0" xfId="73" applyFont="1" applyFill="1" applyBorder="1" applyAlignment="1">
      <alignment/>
      <protection/>
    </xf>
    <xf numFmtId="0" fontId="5" fillId="33" borderId="0" xfId="66" applyFont="1" applyFill="1">
      <alignment/>
      <protection/>
    </xf>
    <xf numFmtId="0" fontId="59" fillId="30" borderId="0" xfId="66" applyFont="1" applyFill="1">
      <alignment/>
      <protection/>
    </xf>
    <xf numFmtId="0" fontId="42" fillId="30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/>
      <protection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48" fillId="30" borderId="0" xfId="0" applyFont="1" applyFill="1" applyAlignment="1">
      <alignment wrapText="1"/>
    </xf>
    <xf numFmtId="0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59" fillId="33" borderId="0" xfId="66" applyFont="1" applyFill="1">
      <alignment/>
      <protection/>
    </xf>
    <xf numFmtId="0" fontId="42" fillId="33" borderId="0" xfId="66" applyFont="1" applyFill="1">
      <alignment/>
      <protection/>
    </xf>
    <xf numFmtId="0" fontId="40" fillId="30" borderId="0" xfId="66" applyFont="1" applyFill="1">
      <alignment/>
      <protection/>
    </xf>
    <xf numFmtId="0" fontId="68" fillId="33" borderId="0" xfId="66" applyFont="1" applyFill="1" applyAlignment="1">
      <alignment vertical="center"/>
      <protection/>
    </xf>
    <xf numFmtId="0" fontId="0" fillId="33" borderId="0" xfId="66" applyFill="1" applyAlignment="1">
      <alignment vertical="center"/>
      <protection/>
    </xf>
    <xf numFmtId="0" fontId="2" fillId="33" borderId="15" xfId="71" applyFont="1" applyFill="1" applyBorder="1" applyAlignment="1">
      <alignment horizontal="center" vertical="center"/>
      <protection/>
    </xf>
    <xf numFmtId="188" fontId="2" fillId="33" borderId="15" xfId="68" applyNumberFormat="1" applyFont="1" applyFill="1" applyBorder="1" applyAlignment="1" applyProtection="1">
      <alignment horizontal="center" vertical="center"/>
      <protection hidden="1"/>
    </xf>
    <xf numFmtId="49" fontId="2" fillId="33" borderId="15" xfId="68" applyNumberFormat="1" applyFont="1" applyFill="1" applyBorder="1" applyAlignment="1" applyProtection="1">
      <alignment horizontal="center" vertical="center"/>
      <protection hidden="1"/>
    </xf>
    <xf numFmtId="187" fontId="2" fillId="33" borderId="15" xfId="68" applyNumberFormat="1" applyFont="1" applyFill="1" applyBorder="1" applyAlignment="1" applyProtection="1">
      <alignment horizontal="center" vertical="center"/>
      <protection hidden="1"/>
    </xf>
    <xf numFmtId="0" fontId="50" fillId="33" borderId="0" xfId="66" applyFont="1" applyFill="1">
      <alignment/>
      <protection/>
    </xf>
    <xf numFmtId="0" fontId="28" fillId="33" borderId="0" xfId="66" applyFont="1" applyFill="1">
      <alignment/>
      <protection/>
    </xf>
    <xf numFmtId="0" fontId="2" fillId="33" borderId="12" xfId="0" applyFont="1" applyFill="1" applyBorder="1" applyAlignment="1">
      <alignment horizontal="center" vertical="center"/>
    </xf>
    <xf numFmtId="0" fontId="28" fillId="33" borderId="0" xfId="66" applyFont="1" applyFill="1">
      <alignment/>
      <protection/>
    </xf>
    <xf numFmtId="0" fontId="2" fillId="33" borderId="12" xfId="66" applyFont="1" applyFill="1" applyBorder="1" applyAlignment="1">
      <alignment horizontal="justify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7" fillId="30" borderId="0" xfId="0" applyFont="1" applyFill="1" applyAlignment="1">
      <alignment/>
    </xf>
    <xf numFmtId="49" fontId="49" fillId="30" borderId="12" xfId="0" applyNumberFormat="1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0" fontId="69" fillId="30" borderId="0" xfId="66" applyFont="1" applyFill="1">
      <alignment/>
      <protection/>
    </xf>
    <xf numFmtId="0" fontId="53" fillId="30" borderId="0" xfId="66" applyFont="1" applyFill="1">
      <alignment/>
      <protection/>
    </xf>
    <xf numFmtId="0" fontId="49" fillId="30" borderId="12" xfId="0" applyFont="1" applyFill="1" applyBorder="1" applyAlignment="1">
      <alignment horizontal="left" wrapText="1"/>
    </xf>
    <xf numFmtId="0" fontId="55" fillId="28" borderId="0" xfId="66" applyFont="1" applyFill="1">
      <alignment/>
      <protection/>
    </xf>
    <xf numFmtId="0" fontId="55" fillId="33" borderId="0" xfId="66" applyFont="1" applyFill="1">
      <alignment/>
      <protection/>
    </xf>
    <xf numFmtId="0" fontId="55" fillId="0" borderId="0" xfId="66" applyFont="1" applyAlignment="1">
      <alignment horizontal="left"/>
      <protection/>
    </xf>
    <xf numFmtId="49" fontId="48" fillId="30" borderId="12" xfId="68" applyNumberFormat="1" applyFont="1" applyFill="1" applyBorder="1" applyAlignment="1" applyProtection="1">
      <alignment horizontal="center" vertical="center" wrapText="1"/>
      <protection hidden="1"/>
    </xf>
    <xf numFmtId="0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55" fillId="29" borderId="0" xfId="66" applyFont="1" applyFill="1">
      <alignment/>
      <protection/>
    </xf>
    <xf numFmtId="0" fontId="38" fillId="30" borderId="0" xfId="74" applyFont="1" applyFill="1" applyBorder="1" applyAlignment="1">
      <alignment horizontal="left"/>
      <protection/>
    </xf>
    <xf numFmtId="0" fontId="38" fillId="0" borderId="0" xfId="75" applyFont="1" applyFill="1">
      <alignment/>
      <protection/>
    </xf>
    <xf numFmtId="0" fontId="27" fillId="0" borderId="0" xfId="66" applyFont="1" applyAlignment="1">
      <alignment horizontal="right"/>
      <protection/>
    </xf>
    <xf numFmtId="0" fontId="58" fillId="0" borderId="17" xfId="72" applyFont="1" applyBorder="1" applyAlignment="1">
      <alignment horizontal="center" vertical="center" wrapText="1"/>
      <protection/>
    </xf>
    <xf numFmtId="0" fontId="56" fillId="0" borderId="12" xfId="72" applyFont="1" applyBorder="1" applyAlignment="1">
      <alignment horizontal="left" vertical="center" wrapText="1"/>
      <protection/>
    </xf>
    <xf numFmtId="0" fontId="56" fillId="0" borderId="17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left" vertical="center" wrapText="1"/>
      <protection/>
    </xf>
    <xf numFmtId="0" fontId="38" fillId="30" borderId="0" xfId="74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4" applyFont="1" applyFill="1" applyBorder="1" applyAlignment="1">
      <alignment horizontal="left"/>
      <protection/>
    </xf>
    <xf numFmtId="0" fontId="28" fillId="30" borderId="0" xfId="66" applyFont="1" applyFill="1">
      <alignment/>
      <protection/>
    </xf>
    <xf numFmtId="0" fontId="61" fillId="31" borderId="0" xfId="73" applyFont="1" applyFill="1" applyBorder="1" applyAlignment="1">
      <alignment horizontal="left" vertical="top" wrapText="1"/>
      <protection/>
    </xf>
    <xf numFmtId="0" fontId="62" fillId="33" borderId="0" xfId="66" applyFont="1" applyFill="1">
      <alignment/>
      <protection/>
    </xf>
    <xf numFmtId="0" fontId="2" fillId="33" borderId="12" xfId="66" applyNumberFormat="1" applyFont="1" applyFill="1" applyBorder="1" applyAlignment="1" applyProtection="1">
      <alignment horizontal="left" vertical="top" wrapText="1"/>
      <protection hidden="1"/>
    </xf>
    <xf numFmtId="0" fontId="2" fillId="30" borderId="16" xfId="66" applyNumberFormat="1" applyFont="1" applyFill="1" applyBorder="1" applyAlignment="1" applyProtection="1">
      <alignment horizontal="left" vertical="top" wrapText="1"/>
      <protection hidden="1"/>
    </xf>
    <xf numFmtId="0" fontId="61" fillId="0" borderId="0" xfId="74" applyFont="1" applyBorder="1">
      <alignment/>
      <protection/>
    </xf>
    <xf numFmtId="0" fontId="5" fillId="0" borderId="0" xfId="73" applyFont="1" applyBorder="1">
      <alignment/>
      <protection/>
    </xf>
    <xf numFmtId="0" fontId="61" fillId="0" borderId="0" xfId="73" applyFont="1" applyBorder="1">
      <alignment/>
      <protection/>
    </xf>
    <xf numFmtId="0" fontId="61" fillId="23" borderId="0" xfId="73" applyFont="1" applyFill="1" applyBorder="1">
      <alignment/>
      <protection/>
    </xf>
    <xf numFmtId="0" fontId="61" fillId="31" borderId="0" xfId="73" applyFont="1" applyFill="1" applyBorder="1">
      <alignment/>
      <protection/>
    </xf>
    <xf numFmtId="0" fontId="61" fillId="33" borderId="0" xfId="73" applyFont="1" applyFill="1" applyBorder="1">
      <alignment/>
      <protection/>
    </xf>
    <xf numFmtId="0" fontId="61" fillId="0" borderId="0" xfId="73" applyFont="1" applyFill="1" applyBorder="1">
      <alignment/>
      <protection/>
    </xf>
    <xf numFmtId="0" fontId="5" fillId="28" borderId="0" xfId="73" applyFont="1" applyFill="1" applyBorder="1">
      <alignment/>
      <protection/>
    </xf>
    <xf numFmtId="0" fontId="5" fillId="0" borderId="0" xfId="73" applyFont="1" applyFill="1" applyBorder="1">
      <alignment/>
      <protection/>
    </xf>
    <xf numFmtId="0" fontId="5" fillId="23" borderId="0" xfId="73" applyFont="1" applyFill="1" applyBorder="1">
      <alignment/>
      <protection/>
    </xf>
    <xf numFmtId="0" fontId="34" fillId="30" borderId="12" xfId="76" applyFont="1" applyFill="1" applyBorder="1" applyAlignment="1">
      <alignment horizontal="center" vertical="top"/>
      <protection/>
    </xf>
    <xf numFmtId="0" fontId="34" fillId="30" borderId="12" xfId="76" applyFont="1" applyFill="1" applyBorder="1" applyAlignment="1">
      <alignment horizontal="left" vertical="top" wrapText="1"/>
      <protection/>
    </xf>
    <xf numFmtId="0" fontId="34" fillId="30" borderId="12" xfId="76" applyFont="1" applyFill="1" applyBorder="1" applyAlignment="1">
      <alignment horizontal="center" vertical="center"/>
      <protection/>
    </xf>
    <xf numFmtId="0" fontId="44" fillId="30" borderId="12" xfId="76" applyFont="1" applyFill="1" applyBorder="1" applyAlignment="1">
      <alignment horizontal="center" vertical="center"/>
      <protection/>
    </xf>
    <xf numFmtId="0" fontId="4" fillId="30" borderId="12" xfId="73" applyFont="1" applyFill="1" applyBorder="1" applyAlignment="1" applyProtection="1">
      <alignment horizontal="left" vertical="center"/>
      <protection hidden="1"/>
    </xf>
    <xf numFmtId="0" fontId="49" fillId="33" borderId="12" xfId="66" applyFont="1" applyFill="1" applyBorder="1" applyAlignment="1">
      <alignment vertical="center" wrapText="1"/>
      <protection/>
    </xf>
    <xf numFmtId="0" fontId="49" fillId="33" borderId="12" xfId="66" applyFont="1" applyFill="1" applyBorder="1" applyAlignment="1">
      <alignment horizontal="center" vertical="center"/>
      <protection/>
    </xf>
    <xf numFmtId="187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1" borderId="12" xfId="66" applyFont="1" applyFill="1" applyBorder="1" applyAlignment="1">
      <alignment vertical="center" wrapText="1"/>
      <protection/>
    </xf>
    <xf numFmtId="49" fontId="49" fillId="31" borderId="12" xfId="66" applyNumberFormat="1" applyFont="1" applyFill="1" applyBorder="1" applyAlignment="1">
      <alignment horizontal="center" vertical="center" wrapText="1"/>
      <protection/>
    </xf>
    <xf numFmtId="49" fontId="49" fillId="31" borderId="12" xfId="66" applyNumberFormat="1" applyFont="1" applyFill="1" applyBorder="1" applyAlignment="1" applyProtection="1">
      <alignment horizontal="center" vertical="center"/>
      <protection hidden="1"/>
    </xf>
    <xf numFmtId="0" fontId="49" fillId="31" borderId="12" xfId="66" applyFont="1" applyFill="1" applyBorder="1" applyAlignment="1">
      <alignment horizontal="center" vertical="center" wrapText="1"/>
      <protection/>
    </xf>
    <xf numFmtId="188" fontId="49" fillId="31" borderId="12" xfId="66" applyNumberFormat="1" applyFont="1" applyFill="1" applyBorder="1" applyAlignment="1" applyProtection="1">
      <alignment horizontal="center" vertical="center"/>
      <protection hidden="1"/>
    </xf>
    <xf numFmtId="180" fontId="49" fillId="31" borderId="12" xfId="66" applyNumberFormat="1" applyFont="1" applyFill="1" applyBorder="1" applyAlignment="1">
      <alignment horizontal="center" vertical="center" wrapText="1"/>
      <protection/>
    </xf>
    <xf numFmtId="0" fontId="55" fillId="31" borderId="0" xfId="66" applyFont="1" applyFill="1">
      <alignment/>
      <protection/>
    </xf>
    <xf numFmtId="0" fontId="2" fillId="31" borderId="12" xfId="66" applyFont="1" applyFill="1" applyBorder="1" applyAlignment="1">
      <alignment horizontal="left" vertical="center" wrapText="1"/>
      <protection/>
    </xf>
    <xf numFmtId="49" fontId="2" fillId="31" borderId="12" xfId="66" applyNumberFormat="1" applyFont="1" applyFill="1" applyBorder="1" applyAlignment="1">
      <alignment horizontal="center" vertical="center" wrapText="1"/>
      <protection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Font="1" applyFill="1" applyBorder="1" applyAlignment="1">
      <alignment horizontal="center" vertical="center" wrapText="1"/>
      <protection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54" fillId="31" borderId="0" xfId="66" applyFont="1" applyFill="1">
      <alignment/>
      <protection/>
    </xf>
    <xf numFmtId="0" fontId="2" fillId="31" borderId="12" xfId="66" applyFont="1" applyFill="1" applyBorder="1" applyAlignment="1">
      <alignment horizontal="left" vertical="top" wrapText="1"/>
      <protection/>
    </xf>
    <xf numFmtId="180" fontId="2" fillId="31" borderId="12" xfId="66" applyNumberFormat="1" applyFont="1" applyFill="1" applyBorder="1" applyAlignment="1">
      <alignment horizontal="center" vertical="center" wrapText="1"/>
      <protection/>
    </xf>
    <xf numFmtId="0" fontId="49" fillId="31" borderId="12" xfId="66" applyFont="1" applyFill="1" applyBorder="1" applyAlignment="1">
      <alignment horizontal="justify" vertical="center" wrapText="1"/>
      <protection/>
    </xf>
    <xf numFmtId="0" fontId="38" fillId="30" borderId="0" xfId="73" applyFont="1" applyFill="1" applyBorder="1" applyAlignment="1">
      <alignment horizontal="left"/>
      <protection/>
    </xf>
    <xf numFmtId="0" fontId="2" fillId="30" borderId="12" xfId="66" applyFont="1" applyFill="1" applyBorder="1" applyAlignment="1">
      <alignment horizontal="justify" vertical="center" wrapText="1"/>
      <protection/>
    </xf>
    <xf numFmtId="180" fontId="4" fillId="0" borderId="12" xfId="76" applyNumberFormat="1" applyFont="1" applyFill="1" applyBorder="1" applyAlignment="1">
      <alignment horizontal="center" vertical="center" wrapText="1"/>
      <protection/>
    </xf>
    <xf numFmtId="180" fontId="4" fillId="0" borderId="12" xfId="76" applyNumberFormat="1" applyFont="1" applyFill="1" applyBorder="1" applyAlignment="1">
      <alignment horizontal="center" vertical="center"/>
      <protection/>
    </xf>
    <xf numFmtId="181" fontId="4" fillId="0" borderId="12" xfId="0" applyNumberFormat="1" applyFont="1" applyFill="1" applyBorder="1" applyAlignment="1">
      <alignment horizontal="center" vertical="center" wrapText="1"/>
    </xf>
    <xf numFmtId="0" fontId="38" fillId="30" borderId="0" xfId="73" applyFont="1" applyFill="1" applyBorder="1" applyAlignment="1">
      <alignment horizontal="left" vertical="top" wrapText="1"/>
      <protection/>
    </xf>
    <xf numFmtId="0" fontId="38" fillId="30" borderId="0" xfId="73" applyFont="1" applyFill="1" applyBorder="1" applyAlignment="1">
      <alignment horizontal="left"/>
      <protection/>
    </xf>
    <xf numFmtId="0" fontId="34" fillId="28" borderId="0" xfId="75" applyFont="1" applyFill="1" applyAlignment="1">
      <alignment horizontal="center"/>
      <protection/>
    </xf>
    <xf numFmtId="0" fontId="34" fillId="0" borderId="16" xfId="75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4" fillId="0" borderId="19" xfId="75" applyFont="1" applyBorder="1" applyAlignment="1">
      <alignment horizontal="center" vertical="top" wrapText="1"/>
      <protection/>
    </xf>
    <xf numFmtId="0" fontId="34" fillId="0" borderId="20" xfId="75" applyFont="1" applyBorder="1" applyAlignment="1">
      <alignment horizontal="center" vertical="top" wrapText="1"/>
      <protection/>
    </xf>
    <xf numFmtId="0" fontId="0" fillId="28" borderId="0" xfId="0" applyFill="1" applyAlignment="1">
      <alignment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38" fillId="0" borderId="0" xfId="66" applyNumberFormat="1" applyFont="1" applyFill="1" applyAlignment="1" applyProtection="1">
      <alignment horizontal="left" vertical="center" wrapText="1"/>
      <protection hidden="1"/>
    </xf>
    <xf numFmtId="0" fontId="38" fillId="0" borderId="0" xfId="76" applyFont="1" applyFill="1" applyAlignment="1">
      <alignment horizontal="left"/>
      <protection/>
    </xf>
    <xf numFmtId="0" fontId="0" fillId="32" borderId="0" xfId="73" applyFill="1" applyBorder="1" applyAlignment="1">
      <alignment horizontal="left" vertical="top" wrapText="1"/>
      <protection/>
    </xf>
    <xf numFmtId="0" fontId="38" fillId="30" borderId="0" xfId="74" applyFont="1" applyFill="1" applyBorder="1" applyAlignment="1">
      <alignment horizontal="left"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38" fillId="30" borderId="12" xfId="0" applyFont="1" applyFill="1" applyBorder="1" applyAlignment="1">
      <alignment/>
    </xf>
    <xf numFmtId="0" fontId="34" fillId="30" borderId="12" xfId="76" applyFont="1" applyFill="1" applyBorder="1" applyAlignment="1">
      <alignment horizontal="center" vertical="center" wrapText="1"/>
      <protection/>
    </xf>
    <xf numFmtId="0" fontId="34" fillId="30" borderId="0" xfId="73" applyNumberFormat="1" applyFont="1" applyFill="1" applyBorder="1" applyAlignment="1" applyProtection="1">
      <alignment horizontal="center" wrapText="1"/>
      <protection hidden="1"/>
    </xf>
    <xf numFmtId="0" fontId="61" fillId="31" borderId="0" xfId="73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180" fontId="34" fillId="0" borderId="16" xfId="76" applyNumberFormat="1" applyFont="1" applyFill="1" applyBorder="1" applyAlignment="1">
      <alignment horizontal="center" vertical="center" wrapText="1"/>
      <protection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/>
    </xf>
    <xf numFmtId="0" fontId="3" fillId="28" borderId="19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49" fontId="2" fillId="3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5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19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20" xfId="66" applyNumberFormat="1" applyFont="1" applyFill="1" applyBorder="1" applyAlignment="1" applyProtection="1">
      <alignment horizontal="center" vertical="center" wrapText="1"/>
      <protection hidden="1"/>
    </xf>
    <xf numFmtId="180" fontId="34" fillId="30" borderId="16" xfId="76" applyNumberFormat="1" applyFont="1" applyFill="1" applyBorder="1" applyAlignment="1">
      <alignment horizontal="center" vertical="center" wrapText="1"/>
      <protection/>
    </xf>
    <xf numFmtId="0" fontId="38" fillId="30" borderId="18" xfId="66" applyFont="1" applyFill="1" applyBorder="1" applyAlignment="1">
      <alignment vertical="center"/>
      <protection/>
    </xf>
    <xf numFmtId="0" fontId="38" fillId="30" borderId="17" xfId="66" applyFont="1" applyFill="1" applyBorder="1" applyAlignment="1">
      <alignment vertical="center"/>
      <protection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0" xfId="66" applyNumberFormat="1" applyFont="1" applyFill="1" applyAlignment="1" applyProtection="1">
      <alignment horizontal="center" vertical="center" wrapText="1"/>
      <protection hidden="1"/>
    </xf>
    <xf numFmtId="0" fontId="43" fillId="30" borderId="0" xfId="66" applyFont="1" applyFill="1" applyAlignment="1">
      <alignment/>
      <protection/>
    </xf>
    <xf numFmtId="0" fontId="0" fillId="30" borderId="0" xfId="66" applyFill="1" applyAlignment="1">
      <alignment/>
      <protection/>
    </xf>
    <xf numFmtId="0" fontId="2" fillId="30" borderId="19" xfId="66" applyFont="1" applyFill="1" applyBorder="1" applyAlignment="1">
      <alignment horizontal="center" vertical="center"/>
      <protection/>
    </xf>
    <xf numFmtId="0" fontId="2" fillId="30" borderId="20" xfId="66" applyFont="1" applyFill="1" applyBorder="1" applyAlignment="1">
      <alignment horizontal="center" vertical="center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180" fontId="34" fillId="30" borderId="18" xfId="76" applyNumberFormat="1" applyFont="1" applyFill="1" applyBorder="1" applyAlignment="1">
      <alignment horizontal="center" vertical="center" wrapText="1"/>
      <protection/>
    </xf>
    <xf numFmtId="180" fontId="34" fillId="30" borderId="17" xfId="76" applyNumberFormat="1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/>
      <protection/>
    </xf>
    <xf numFmtId="0" fontId="2" fillId="28" borderId="16" xfId="66" applyFont="1" applyFill="1" applyBorder="1" applyAlignment="1">
      <alignment horizontal="center" vertical="center" wrapText="1"/>
      <protection/>
    </xf>
    <xf numFmtId="0" fontId="2" fillId="28" borderId="18" xfId="66" applyFont="1" applyFill="1" applyBorder="1" applyAlignment="1">
      <alignment horizontal="center" vertical="center" wrapText="1"/>
      <protection/>
    </xf>
    <xf numFmtId="0" fontId="2" fillId="28" borderId="17" xfId="66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66" applyFill="1" applyAlignment="1">
      <alignment horizontal="center" vertical="center"/>
      <protection/>
    </xf>
    <xf numFmtId="0" fontId="34" fillId="28" borderId="12" xfId="66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24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5" xfId="72" applyFont="1" applyFill="1" applyBorder="1" applyAlignment="1">
      <alignment horizontal="center" vertical="center" wrapText="1"/>
      <protection/>
    </xf>
    <xf numFmtId="0" fontId="38" fillId="0" borderId="0" xfId="74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38" fillId="0" borderId="0" xfId="74" applyFont="1" applyAlignment="1">
      <alignment horizontal="left" vertical="top"/>
      <protection/>
    </xf>
    <xf numFmtId="0" fontId="58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wrapText="1"/>
      <protection/>
    </xf>
    <xf numFmtId="1" fontId="3" fillId="0" borderId="16" xfId="66" applyNumberFormat="1" applyFont="1" applyFill="1" applyBorder="1" applyAlignment="1" applyProtection="1">
      <alignment horizontal="center" vertical="center"/>
      <protection hidden="1"/>
    </xf>
    <xf numFmtId="1" fontId="3" fillId="0" borderId="17" xfId="66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left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11"/>
  <sheetViews>
    <sheetView tabSelected="1" view="pageBreakPreview" zoomScaleSheetLayoutView="100" zoomScalePageLayoutView="0" workbookViewId="0" topLeftCell="B11">
      <selection activeCell="D16" sqref="D16:E16"/>
    </sheetView>
  </sheetViews>
  <sheetFormatPr defaultColWidth="9.140625" defaultRowHeight="12.75"/>
  <cols>
    <col min="1" max="1" width="11.140625" style="11" hidden="1" customWidth="1"/>
    <col min="2" max="2" width="24.00390625" style="11" customWidth="1"/>
    <col min="3" max="3" width="48.421875" style="11" customWidth="1"/>
    <col min="4" max="4" width="14.140625" style="13" customWidth="1"/>
    <col min="5" max="5" width="15.421875" style="11" customWidth="1"/>
    <col min="6" max="6" width="14.8515625" style="11" customWidth="1"/>
    <col min="7" max="16384" width="9.140625" style="11" customWidth="1"/>
  </cols>
  <sheetData>
    <row r="1" spans="1:4" s="87" customFormat="1" ht="15" hidden="1">
      <c r="A1" s="86"/>
      <c r="B1" s="446" t="s">
        <v>178</v>
      </c>
      <c r="C1" s="447"/>
      <c r="D1" s="87" t="s">
        <v>179</v>
      </c>
    </row>
    <row r="2" spans="1:4" s="87" customFormat="1" ht="15" hidden="1">
      <c r="A2" s="86"/>
      <c r="B2" s="448" t="s">
        <v>178</v>
      </c>
      <c r="C2" s="447"/>
      <c r="D2" s="87" t="s">
        <v>30</v>
      </c>
    </row>
    <row r="3" spans="1:4" s="87" customFormat="1" ht="15" hidden="1">
      <c r="A3" s="86"/>
      <c r="B3" s="446" t="s">
        <v>180</v>
      </c>
      <c r="C3" s="447"/>
      <c r="D3" s="87" t="s">
        <v>187</v>
      </c>
    </row>
    <row r="4" ht="12.75" customHeight="1" hidden="1"/>
    <row r="5" spans="4:5" ht="20.25" customHeight="1" hidden="1">
      <c r="D5" s="384" t="s">
        <v>179</v>
      </c>
      <c r="E5" s="37"/>
    </row>
    <row r="6" spans="4:5" ht="16.5" customHeight="1" hidden="1">
      <c r="D6" s="384" t="s">
        <v>30</v>
      </c>
      <c r="E6" s="37"/>
    </row>
    <row r="7" spans="4:5" ht="15.75" customHeight="1" hidden="1">
      <c r="D7" s="384" t="s">
        <v>276</v>
      </c>
      <c r="E7" s="37"/>
    </row>
    <row r="8" spans="4:5" ht="15.75" customHeight="1">
      <c r="D8" s="384" t="s">
        <v>179</v>
      </c>
      <c r="E8" s="37"/>
    </row>
    <row r="9" spans="4:5" ht="15.75" customHeight="1">
      <c r="D9" s="384" t="s">
        <v>30</v>
      </c>
      <c r="E9" s="37"/>
    </row>
    <row r="10" spans="4:5" ht="15.75" customHeight="1">
      <c r="D10" s="384" t="s">
        <v>314</v>
      </c>
      <c r="E10" s="37"/>
    </row>
    <row r="11" spans="4:5" ht="15.75" customHeight="1">
      <c r="D11" s="384"/>
      <c r="E11" s="37"/>
    </row>
    <row r="12" spans="1:6" ht="12.75" customHeight="1">
      <c r="A12" s="384" t="s">
        <v>30</v>
      </c>
      <c r="D12" s="438" t="s">
        <v>294</v>
      </c>
      <c r="E12" s="438"/>
      <c r="F12" s="114"/>
    </row>
    <row r="13" spans="1:6" ht="12.75" customHeight="1">
      <c r="A13" s="384" t="s">
        <v>293</v>
      </c>
      <c r="D13" s="338" t="s">
        <v>241</v>
      </c>
      <c r="E13" s="338"/>
      <c r="F13" s="114"/>
    </row>
    <row r="14" spans="4:6" ht="24.75" customHeight="1">
      <c r="D14" s="437" t="s">
        <v>280</v>
      </c>
      <c r="E14" s="437"/>
      <c r="F14" s="437"/>
    </row>
    <row r="15" spans="4:6" ht="18.75">
      <c r="D15" s="438" t="s">
        <v>297</v>
      </c>
      <c r="E15" s="438"/>
      <c r="F15" s="114"/>
    </row>
    <row r="16" spans="2:6" ht="18.75">
      <c r="B16" s="37"/>
      <c r="C16" s="45"/>
      <c r="D16" s="449"/>
      <c r="E16" s="449"/>
      <c r="F16" s="9"/>
    </row>
    <row r="17" spans="3:4" ht="15.75" customHeight="1">
      <c r="C17" s="38"/>
      <c r="D17" s="39"/>
    </row>
    <row r="18" spans="1:6" s="83" customFormat="1" ht="14.25" customHeight="1">
      <c r="A18" s="439" t="s">
        <v>54</v>
      </c>
      <c r="B18" s="439"/>
      <c r="C18" s="439"/>
      <c r="D18" s="439"/>
      <c r="E18" s="445"/>
      <c r="F18" s="445"/>
    </row>
    <row r="19" spans="1:6" s="83" customFormat="1" ht="14.25" customHeight="1">
      <c r="A19" s="439" t="s">
        <v>281</v>
      </c>
      <c r="B19" s="439"/>
      <c r="C19" s="439"/>
      <c r="D19" s="439"/>
      <c r="E19" s="439"/>
      <c r="F19" s="439"/>
    </row>
    <row r="20" spans="1:4" ht="4.5" customHeight="1">
      <c r="A20" s="12"/>
      <c r="B20" s="12"/>
      <c r="C20" s="12"/>
      <c r="D20" s="14"/>
    </row>
    <row r="21" spans="1:6" ht="66.75" customHeight="1">
      <c r="A21" s="12"/>
      <c r="B21" s="443" t="s">
        <v>55</v>
      </c>
      <c r="C21" s="443" t="s">
        <v>56</v>
      </c>
      <c r="D21" s="440" t="s">
        <v>57</v>
      </c>
      <c r="E21" s="441"/>
      <c r="F21" s="442"/>
    </row>
    <row r="22" spans="1:6" ht="22.5" customHeight="1">
      <c r="A22" s="12"/>
      <c r="B22" s="444"/>
      <c r="C22" s="444"/>
      <c r="D22" s="48" t="s">
        <v>211</v>
      </c>
      <c r="E22" s="36" t="s">
        <v>236</v>
      </c>
      <c r="F22" s="36" t="s">
        <v>282</v>
      </c>
    </row>
    <row r="23" spans="1:6" ht="13.5" customHeight="1">
      <c r="A23" s="12"/>
      <c r="B23" s="15">
        <v>1</v>
      </c>
      <c r="C23" s="15">
        <v>2</v>
      </c>
      <c r="D23" s="16">
        <v>3</v>
      </c>
      <c r="E23" s="15">
        <v>4</v>
      </c>
      <c r="F23" s="16">
        <v>5</v>
      </c>
    </row>
    <row r="24" spans="1:6" ht="30.75" customHeight="1">
      <c r="A24" s="12"/>
      <c r="B24" s="290" t="s">
        <v>58</v>
      </c>
      <c r="C24" s="290" t="s">
        <v>59</v>
      </c>
      <c r="D24" s="291">
        <f>D26+D25</f>
        <v>364.3999999999978</v>
      </c>
      <c r="E24" s="291">
        <f>E26+E25</f>
        <v>0</v>
      </c>
      <c r="F24" s="291">
        <f>F26+F25</f>
        <v>0</v>
      </c>
    </row>
    <row r="25" spans="1:6" ht="30">
      <c r="A25" s="12"/>
      <c r="B25" s="292" t="s">
        <v>89</v>
      </c>
      <c r="C25" s="293" t="s">
        <v>222</v>
      </c>
      <c r="D25" s="294">
        <f>-'приложение 2'!C56</f>
        <v>-12100.1</v>
      </c>
      <c r="E25" s="294">
        <f>-'приложение 2'!D56</f>
        <v>-7949.5</v>
      </c>
      <c r="F25" s="294">
        <f>-'приложение 2'!E56</f>
        <v>-8122.300000000001</v>
      </c>
    </row>
    <row r="26" spans="1:6" ht="30">
      <c r="A26" s="12"/>
      <c r="B26" s="292" t="s">
        <v>60</v>
      </c>
      <c r="C26" s="293" t="s">
        <v>223</v>
      </c>
      <c r="D26" s="294">
        <f>'приложение 3'!D51</f>
        <v>12464.499999999998</v>
      </c>
      <c r="E26" s="294">
        <f>'приложение 3'!E51</f>
        <v>7949.500000000001</v>
      </c>
      <c r="F26" s="294">
        <f>'приложение 3'!F51</f>
        <v>8122.3</v>
      </c>
    </row>
    <row r="27" spans="1:6" ht="18.75" customHeight="1">
      <c r="A27" s="12"/>
      <c r="B27" s="295" t="s">
        <v>61</v>
      </c>
      <c r="C27" s="296"/>
      <c r="D27" s="297">
        <f>D26+D25</f>
        <v>364.3999999999978</v>
      </c>
      <c r="E27" s="297">
        <f>E26+E25</f>
        <v>0</v>
      </c>
      <c r="F27" s="297">
        <f>F26+F25</f>
        <v>0</v>
      </c>
    </row>
    <row r="28" spans="3:6" ht="15" customHeight="1">
      <c r="C28" s="17"/>
      <c r="D28" s="18"/>
      <c r="F28" s="88" t="s">
        <v>296</v>
      </c>
    </row>
    <row r="29" ht="18.75">
      <c r="C29" s="17"/>
    </row>
    <row r="30" ht="18.75">
      <c r="C30" s="17"/>
    </row>
    <row r="31" ht="18.75">
      <c r="C31" s="17"/>
    </row>
    <row r="32" ht="18.75">
      <c r="C32" s="17"/>
    </row>
    <row r="33" ht="18.75">
      <c r="C33" s="17"/>
    </row>
    <row r="34" ht="18.75">
      <c r="C34" s="17"/>
    </row>
    <row r="35" ht="18.75">
      <c r="C35" s="17"/>
    </row>
    <row r="36" ht="18.75">
      <c r="C36" s="17"/>
    </row>
    <row r="37" ht="18.75">
      <c r="C37" s="17"/>
    </row>
    <row r="38" ht="18.75">
      <c r="C38" s="17"/>
    </row>
    <row r="39" ht="18.75">
      <c r="C39" s="17"/>
    </row>
    <row r="40" ht="18.75">
      <c r="C40" s="17"/>
    </row>
    <row r="41" ht="18.75">
      <c r="C41" s="17"/>
    </row>
    <row r="42" ht="18.75">
      <c r="C42" s="17"/>
    </row>
    <row r="43" ht="18.75">
      <c r="C43" s="17"/>
    </row>
    <row r="44" ht="18.75">
      <c r="C44" s="17"/>
    </row>
    <row r="45" ht="18.75">
      <c r="C45" s="17"/>
    </row>
    <row r="46" ht="18.75">
      <c r="C46" s="17"/>
    </row>
    <row r="47" ht="18.75">
      <c r="C47" s="17"/>
    </row>
    <row r="48" ht="18.75">
      <c r="C48" s="17"/>
    </row>
    <row r="49" ht="18.75">
      <c r="C49" s="17"/>
    </row>
    <row r="50" ht="18.75">
      <c r="C50" s="17"/>
    </row>
    <row r="51" ht="18.75">
      <c r="C51" s="17"/>
    </row>
    <row r="52" ht="18.75">
      <c r="C52" s="17"/>
    </row>
    <row r="53" ht="18.75">
      <c r="C53" s="17"/>
    </row>
    <row r="54" ht="18.75">
      <c r="C54" s="17"/>
    </row>
    <row r="55" ht="18.75">
      <c r="C55" s="17"/>
    </row>
    <row r="56" ht="18.75">
      <c r="C56" s="17"/>
    </row>
    <row r="57" ht="18.75">
      <c r="C57" s="17"/>
    </row>
    <row r="58" ht="18.75">
      <c r="C58" s="17"/>
    </row>
    <row r="59" ht="18.75">
      <c r="C59" s="17"/>
    </row>
    <row r="60" ht="18.75">
      <c r="C60" s="17"/>
    </row>
    <row r="61" ht="18.75">
      <c r="C61" s="17"/>
    </row>
    <row r="62" ht="18.75">
      <c r="C62" s="17"/>
    </row>
    <row r="63" ht="18.75">
      <c r="C63" s="17"/>
    </row>
    <row r="64" ht="18.75">
      <c r="C64" s="17"/>
    </row>
    <row r="65" ht="18.75">
      <c r="C65" s="17"/>
    </row>
    <row r="66" ht="18.75">
      <c r="C66" s="17"/>
    </row>
    <row r="67" ht="18.75">
      <c r="C67" s="17"/>
    </row>
    <row r="68" ht="18.75">
      <c r="C68" s="17"/>
    </row>
    <row r="69" ht="18.75">
      <c r="C69" s="17"/>
    </row>
    <row r="70" ht="18.75">
      <c r="C70" s="17"/>
    </row>
    <row r="71" ht="18.75">
      <c r="C71" s="17"/>
    </row>
    <row r="72" ht="18.75">
      <c r="C72" s="17"/>
    </row>
    <row r="73" ht="18.75">
      <c r="C73" s="17"/>
    </row>
    <row r="74" ht="18.75">
      <c r="C74" s="17"/>
    </row>
    <row r="75" ht="18.75">
      <c r="C75" s="17"/>
    </row>
    <row r="76" ht="18.75">
      <c r="C76" s="17"/>
    </row>
    <row r="77" ht="18.75">
      <c r="C77" s="17"/>
    </row>
    <row r="78" ht="18.75">
      <c r="C78" s="17"/>
    </row>
    <row r="79" ht="18.75">
      <c r="C79" s="17"/>
    </row>
    <row r="80" ht="18.75">
      <c r="C80" s="17"/>
    </row>
    <row r="81" ht="18.75">
      <c r="C81" s="17"/>
    </row>
    <row r="82" ht="18.75">
      <c r="C82" s="17"/>
    </row>
    <row r="83" ht="18.75">
      <c r="C83" s="17"/>
    </row>
    <row r="84" ht="18.75">
      <c r="C84" s="17"/>
    </row>
    <row r="85" ht="18.75">
      <c r="C85" s="17"/>
    </row>
    <row r="86" ht="18.75">
      <c r="C86" s="17"/>
    </row>
    <row r="87" ht="18.75">
      <c r="C87" s="17"/>
    </row>
    <row r="88" ht="18.75">
      <c r="C88" s="17"/>
    </row>
    <row r="89" ht="18.75">
      <c r="C89" s="17"/>
    </row>
    <row r="90" ht="18.75">
      <c r="C90" s="17"/>
    </row>
    <row r="91" ht="18.75">
      <c r="C91" s="17"/>
    </row>
    <row r="92" ht="18.75">
      <c r="C92" s="17"/>
    </row>
    <row r="93" ht="18.75">
      <c r="C93" s="17"/>
    </row>
    <row r="94" ht="18.75">
      <c r="C94" s="17"/>
    </row>
    <row r="95" ht="18.75">
      <c r="C95" s="17"/>
    </row>
    <row r="96" ht="18.75">
      <c r="C96" s="17"/>
    </row>
    <row r="97" ht="18.75">
      <c r="C97" s="17"/>
    </row>
    <row r="98" ht="18.75">
      <c r="C98" s="17"/>
    </row>
    <row r="99" ht="18.75">
      <c r="C99" s="17"/>
    </row>
    <row r="100" ht="18.75">
      <c r="C100" s="17"/>
    </row>
    <row r="101" ht="18.75">
      <c r="C101" s="17"/>
    </row>
    <row r="102" ht="18.75">
      <c r="C102" s="17"/>
    </row>
    <row r="103" ht="18.75">
      <c r="C103" s="17"/>
    </row>
    <row r="104" ht="18.75">
      <c r="C104" s="17"/>
    </row>
    <row r="105" ht="18.75">
      <c r="C105" s="17"/>
    </row>
    <row r="106" ht="18.75">
      <c r="C106" s="17"/>
    </row>
    <row r="107" ht="18.75">
      <c r="C107" s="17"/>
    </row>
    <row r="108" ht="18.75">
      <c r="C108" s="17"/>
    </row>
    <row r="109" ht="18.75">
      <c r="C109" s="17"/>
    </row>
    <row r="110" ht="18.75">
      <c r="C110" s="17"/>
    </row>
    <row r="111" ht="18.75">
      <c r="C111" s="17"/>
    </row>
  </sheetData>
  <sheetProtection selectLockedCells="1" selectUnlockedCells="1"/>
  <mergeCells count="12">
    <mergeCell ref="B1:C1"/>
    <mergeCell ref="B2:C2"/>
    <mergeCell ref="B3:C3"/>
    <mergeCell ref="D16:E16"/>
    <mergeCell ref="D12:E12"/>
    <mergeCell ref="D14:F14"/>
    <mergeCell ref="D15:E15"/>
    <mergeCell ref="A19:F19"/>
    <mergeCell ref="D21:F21"/>
    <mergeCell ref="B21:B22"/>
    <mergeCell ref="C21:C22"/>
    <mergeCell ref="A18:F18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0"/>
  <sheetViews>
    <sheetView view="pageBreakPreview" zoomScale="90" zoomScaleSheetLayoutView="90" workbookViewId="0" topLeftCell="A37">
      <selection activeCell="D14" sqref="D14"/>
    </sheetView>
  </sheetViews>
  <sheetFormatPr defaultColWidth="9.140625" defaultRowHeight="12.75"/>
  <cols>
    <col min="1" max="1" width="23.8515625" style="119" customWidth="1"/>
    <col min="2" max="2" width="54.140625" style="120" customWidth="1"/>
    <col min="3" max="3" width="15.00390625" style="121" customWidth="1"/>
    <col min="4" max="4" width="16.140625" style="114" customWidth="1"/>
    <col min="5" max="5" width="14.140625" style="114" customWidth="1"/>
    <col min="6" max="6" width="49.140625" style="399" customWidth="1"/>
    <col min="7" max="7" width="13.7109375" style="9" customWidth="1"/>
    <col min="8" max="16384" width="9.140625" style="9" customWidth="1"/>
  </cols>
  <sheetData>
    <row r="1" spans="1:6" s="87" customFormat="1" ht="15" hidden="1">
      <c r="A1" s="115"/>
      <c r="B1" s="116" t="s">
        <v>178</v>
      </c>
      <c r="C1" s="451" t="s">
        <v>186</v>
      </c>
      <c r="D1" s="451"/>
      <c r="E1" s="117"/>
      <c r="F1" s="398"/>
    </row>
    <row r="2" spans="1:6" s="87" customFormat="1" ht="15" hidden="1">
      <c r="A2" s="115"/>
      <c r="B2" s="118" t="s">
        <v>178</v>
      </c>
      <c r="C2" s="451" t="s">
        <v>30</v>
      </c>
      <c r="D2" s="451"/>
      <c r="E2" s="117"/>
      <c r="F2" s="398"/>
    </row>
    <row r="3" spans="1:6" s="87" customFormat="1" ht="15" hidden="1">
      <c r="A3" s="115"/>
      <c r="B3" s="116" t="s">
        <v>180</v>
      </c>
      <c r="C3" s="451" t="s">
        <v>187</v>
      </c>
      <c r="D3" s="451"/>
      <c r="E3" s="117"/>
      <c r="F3" s="398"/>
    </row>
    <row r="4" spans="1:6" s="87" customFormat="1" ht="15" hidden="1">
      <c r="A4" s="115"/>
      <c r="B4" s="116"/>
      <c r="C4" s="392" t="s">
        <v>186</v>
      </c>
      <c r="D4" s="383"/>
      <c r="E4" s="117"/>
      <c r="F4" s="398"/>
    </row>
    <row r="5" spans="1:6" s="87" customFormat="1" ht="15" hidden="1">
      <c r="A5" s="115"/>
      <c r="B5" s="116"/>
      <c r="C5" s="392" t="s">
        <v>30</v>
      </c>
      <c r="D5" s="383"/>
      <c r="E5" s="117"/>
      <c r="F5" s="398"/>
    </row>
    <row r="6" spans="1:6" s="87" customFormat="1" ht="15" hidden="1">
      <c r="A6" s="115"/>
      <c r="B6" s="116"/>
      <c r="C6" s="384" t="s">
        <v>276</v>
      </c>
      <c r="D6" s="383"/>
      <c r="E6" s="117"/>
      <c r="F6" s="398"/>
    </row>
    <row r="7" spans="1:6" s="87" customFormat="1" ht="15" hidden="1">
      <c r="A7" s="115"/>
      <c r="B7" s="116"/>
      <c r="C7" s="392"/>
      <c r="D7" s="383"/>
      <c r="E7" s="117"/>
      <c r="F7" s="398"/>
    </row>
    <row r="8" ht="7.5" customHeight="1" hidden="1"/>
    <row r="9" ht="20.25" customHeight="1">
      <c r="C9" s="384" t="s">
        <v>186</v>
      </c>
    </row>
    <row r="10" ht="16.5" customHeight="1">
      <c r="C10" s="384" t="s">
        <v>30</v>
      </c>
    </row>
    <row r="11" ht="20.25" customHeight="1">
      <c r="C11" s="384" t="s">
        <v>315</v>
      </c>
    </row>
    <row r="12" ht="14.25" customHeight="1">
      <c r="C12" s="384"/>
    </row>
    <row r="13" spans="3:4" ht="15.75" customHeight="1">
      <c r="C13" s="438" t="s">
        <v>312</v>
      </c>
      <c r="D13" s="438"/>
    </row>
    <row r="14" spans="3:4" ht="15">
      <c r="C14" s="391" t="s">
        <v>241</v>
      </c>
      <c r="D14" s="327"/>
    </row>
    <row r="15" spans="3:5" ht="33" customHeight="1">
      <c r="C15" s="437" t="s">
        <v>283</v>
      </c>
      <c r="D15" s="437"/>
      <c r="E15" s="437"/>
    </row>
    <row r="16" spans="3:4" ht="6.75" customHeight="1">
      <c r="C16" s="438"/>
      <c r="D16" s="438"/>
    </row>
    <row r="17" ht="2.25" customHeight="1" hidden="1"/>
    <row r="18" spans="1:5" ht="31.5" customHeight="1">
      <c r="A18" s="455" t="s">
        <v>284</v>
      </c>
      <c r="B18" s="455"/>
      <c r="C18" s="455"/>
      <c r="D18" s="455"/>
      <c r="E18" s="455"/>
    </row>
    <row r="19" spans="1:5" ht="11.25" customHeight="1">
      <c r="A19" s="455"/>
      <c r="B19" s="455"/>
      <c r="C19" s="455"/>
      <c r="D19" s="455"/>
      <c r="E19" s="455"/>
    </row>
    <row r="20" spans="1:3" ht="12" customHeight="1">
      <c r="A20" s="122"/>
      <c r="B20" s="122"/>
      <c r="C20" s="122"/>
    </row>
    <row r="21" spans="1:5" ht="30" customHeight="1">
      <c r="A21" s="454" t="s">
        <v>46</v>
      </c>
      <c r="B21" s="454" t="s">
        <v>47</v>
      </c>
      <c r="C21" s="452" t="s">
        <v>48</v>
      </c>
      <c r="D21" s="453"/>
      <c r="E21" s="453"/>
    </row>
    <row r="22" spans="1:5" ht="30" customHeight="1">
      <c r="A22" s="454"/>
      <c r="B22" s="454"/>
      <c r="C22" s="326" t="s">
        <v>211</v>
      </c>
      <c r="D22" s="123" t="s">
        <v>236</v>
      </c>
      <c r="E22" s="123" t="s">
        <v>282</v>
      </c>
    </row>
    <row r="23" spans="1:5" ht="13.5" customHeight="1">
      <c r="A23" s="124">
        <v>1</v>
      </c>
      <c r="B23" s="124">
        <v>2</v>
      </c>
      <c r="C23" s="124">
        <v>3</v>
      </c>
      <c r="D23" s="124">
        <v>4</v>
      </c>
      <c r="E23" s="124">
        <v>5</v>
      </c>
    </row>
    <row r="24" spans="1:5" ht="15.75" customHeight="1">
      <c r="A24" s="408" t="s">
        <v>49</v>
      </c>
      <c r="B24" s="409" t="s">
        <v>50</v>
      </c>
      <c r="C24" s="326">
        <f>C25+C26+C28+C29+C30+C31+C32+C33+C34+C35+C36+C37</f>
        <v>2231</v>
      </c>
      <c r="D24" s="326">
        <f>D25+D26+D28+D29+D30+D31+D32+D33+D34+D35+D36+D37</f>
        <v>2279</v>
      </c>
      <c r="E24" s="326">
        <f>E25+E26+E28+E29+E30+E31+E32+E33+E34+E35+E36+E37</f>
        <v>2329</v>
      </c>
    </row>
    <row r="25" spans="1:6" ht="81.75" customHeight="1">
      <c r="A25" s="125" t="s">
        <v>75</v>
      </c>
      <c r="B25" s="126" t="s">
        <v>74</v>
      </c>
      <c r="C25" s="434">
        <f>732-11.2</f>
        <v>720.8</v>
      </c>
      <c r="D25" s="127">
        <v>779</v>
      </c>
      <c r="E25" s="127">
        <v>828</v>
      </c>
      <c r="F25" s="399" t="s">
        <v>304</v>
      </c>
    </row>
    <row r="26" spans="1:6" ht="15" customHeight="1">
      <c r="A26" s="125" t="s">
        <v>292</v>
      </c>
      <c r="B26" s="126" t="s">
        <v>206</v>
      </c>
      <c r="C26" s="434">
        <f>24+6</f>
        <v>30</v>
      </c>
      <c r="D26" s="127">
        <v>24</v>
      </c>
      <c r="E26" s="127">
        <v>24</v>
      </c>
      <c r="F26" s="399" t="s">
        <v>305</v>
      </c>
    </row>
    <row r="27" spans="1:9" ht="19.5" customHeight="1">
      <c r="A27" s="128"/>
      <c r="B27" s="129" t="s">
        <v>96</v>
      </c>
      <c r="C27" s="130">
        <f>C28+C29+C30</f>
        <v>1412</v>
      </c>
      <c r="D27" s="130">
        <f>D28+D29+D30</f>
        <v>1412</v>
      </c>
      <c r="E27" s="130">
        <f>E28+E29+E30</f>
        <v>1412</v>
      </c>
      <c r="F27" s="400"/>
      <c r="G27" s="94"/>
      <c r="H27" s="94"/>
      <c r="I27" s="94"/>
    </row>
    <row r="28" spans="1:9" s="44" customFormat="1" ht="50.25" customHeight="1">
      <c r="A28" s="125" t="s">
        <v>73</v>
      </c>
      <c r="B28" s="126" t="s">
        <v>72</v>
      </c>
      <c r="C28" s="127">
        <v>216</v>
      </c>
      <c r="D28" s="127">
        <v>216</v>
      </c>
      <c r="E28" s="127">
        <v>216</v>
      </c>
      <c r="F28" s="401"/>
      <c r="G28" s="95"/>
      <c r="H28" s="95"/>
      <c r="I28" s="95"/>
    </row>
    <row r="29" spans="1:9" s="109" customFormat="1" ht="34.5" customHeight="1">
      <c r="A29" s="125" t="s">
        <v>71</v>
      </c>
      <c r="B29" s="131" t="s">
        <v>70</v>
      </c>
      <c r="C29" s="127">
        <v>254</v>
      </c>
      <c r="D29" s="127">
        <v>254</v>
      </c>
      <c r="E29" s="127">
        <v>254</v>
      </c>
      <c r="F29" s="402"/>
      <c r="G29" s="110"/>
      <c r="H29" s="110"/>
      <c r="I29" s="110"/>
    </row>
    <row r="30" spans="1:9" s="109" customFormat="1" ht="48" customHeight="1">
      <c r="A30" s="125" t="s">
        <v>69</v>
      </c>
      <c r="B30" s="131" t="s">
        <v>68</v>
      </c>
      <c r="C30" s="127">
        <v>942</v>
      </c>
      <c r="D30" s="127">
        <v>942</v>
      </c>
      <c r="E30" s="127">
        <v>942</v>
      </c>
      <c r="F30" s="402"/>
      <c r="G30" s="110"/>
      <c r="H30" s="110"/>
      <c r="I30" s="110"/>
    </row>
    <row r="31" spans="1:9" ht="79.5" customHeight="1">
      <c r="A31" s="125" t="s">
        <v>67</v>
      </c>
      <c r="B31" s="126" t="s">
        <v>66</v>
      </c>
      <c r="C31" s="127">
        <v>8</v>
      </c>
      <c r="D31" s="127">
        <v>9</v>
      </c>
      <c r="E31" s="127">
        <v>10</v>
      </c>
      <c r="F31" s="400"/>
      <c r="G31" s="94"/>
      <c r="H31" s="94"/>
      <c r="I31" s="94"/>
    </row>
    <row r="32" spans="1:9" ht="85.5" customHeight="1" hidden="1">
      <c r="A32" s="125" t="s">
        <v>145</v>
      </c>
      <c r="B32" s="126" t="s">
        <v>144</v>
      </c>
      <c r="C32" s="127"/>
      <c r="D32" s="127"/>
      <c r="E32" s="127"/>
      <c r="F32" s="400"/>
      <c r="G32" s="94"/>
      <c r="H32" s="94"/>
      <c r="I32" s="94"/>
    </row>
    <row r="33" spans="1:9" s="335" customFormat="1" ht="49.5" customHeight="1" hidden="1">
      <c r="A33" s="331" t="s">
        <v>232</v>
      </c>
      <c r="B33" s="332" t="s">
        <v>233</v>
      </c>
      <c r="C33" s="127"/>
      <c r="D33" s="333"/>
      <c r="E33" s="333"/>
      <c r="F33" s="403"/>
      <c r="G33" s="334"/>
      <c r="H33" s="334"/>
      <c r="I33" s="334"/>
    </row>
    <row r="34" spans="1:9" s="44" customFormat="1" ht="84" customHeight="1">
      <c r="A34" s="125" t="s">
        <v>145</v>
      </c>
      <c r="B34" s="126" t="s">
        <v>144</v>
      </c>
      <c r="C34" s="127">
        <v>3</v>
      </c>
      <c r="D34" s="127">
        <v>3</v>
      </c>
      <c r="E34" s="127">
        <v>3</v>
      </c>
      <c r="F34" s="401"/>
      <c r="G34" s="95"/>
      <c r="H34" s="95"/>
      <c r="I34" s="95"/>
    </row>
    <row r="35" spans="1:9" s="44" customFormat="1" ht="58.5" customHeight="1">
      <c r="A35" s="132" t="s">
        <v>94</v>
      </c>
      <c r="B35" s="133" t="s">
        <v>95</v>
      </c>
      <c r="C35" s="127">
        <v>12</v>
      </c>
      <c r="D35" s="127">
        <v>12</v>
      </c>
      <c r="E35" s="127">
        <v>12</v>
      </c>
      <c r="F35" s="401"/>
      <c r="G35" s="95"/>
      <c r="H35" s="95"/>
      <c r="I35" s="95"/>
    </row>
    <row r="36" spans="1:9" s="44" customFormat="1" ht="27.75" customHeight="1">
      <c r="A36" s="139" t="s">
        <v>306</v>
      </c>
      <c r="B36" s="140" t="s">
        <v>307</v>
      </c>
      <c r="C36" s="434">
        <v>5.2</v>
      </c>
      <c r="D36" s="127">
        <v>0</v>
      </c>
      <c r="E36" s="127">
        <v>0</v>
      </c>
      <c r="F36" s="401" t="s">
        <v>308</v>
      </c>
      <c r="G36" s="95"/>
      <c r="H36" s="95"/>
      <c r="I36" s="95"/>
    </row>
    <row r="37" spans="1:9" s="44" customFormat="1" ht="35.25" customHeight="1">
      <c r="A37" s="132" t="s">
        <v>183</v>
      </c>
      <c r="B37" s="133" t="s">
        <v>184</v>
      </c>
      <c r="C37" s="127">
        <v>40</v>
      </c>
      <c r="D37" s="127">
        <v>40</v>
      </c>
      <c r="E37" s="127">
        <v>40</v>
      </c>
      <c r="F37" s="401"/>
      <c r="G37" s="95"/>
      <c r="H37" s="95"/>
      <c r="I37" s="95"/>
    </row>
    <row r="38" spans="1:9" s="10" customFormat="1" ht="15.75" customHeight="1">
      <c r="A38" s="410" t="s">
        <v>51</v>
      </c>
      <c r="B38" s="409" t="s">
        <v>52</v>
      </c>
      <c r="C38" s="134">
        <f>C39+C43+C46+C49+C51+C53</f>
        <v>9869.1</v>
      </c>
      <c r="D38" s="134">
        <f>D39+D43+D46+D49+D51+D53</f>
        <v>5670.5</v>
      </c>
      <c r="E38" s="134">
        <f>E39+E43+E46+E49+E51+E53</f>
        <v>5793.300000000001</v>
      </c>
      <c r="F38" s="404"/>
      <c r="G38" s="96"/>
      <c r="H38" s="96"/>
      <c r="I38" s="96"/>
    </row>
    <row r="39" spans="1:9" s="10" customFormat="1" ht="33.75" customHeight="1">
      <c r="A39" s="411"/>
      <c r="B39" s="137" t="s">
        <v>97</v>
      </c>
      <c r="C39" s="135">
        <f>C42+C40+C41</f>
        <v>4584.2</v>
      </c>
      <c r="D39" s="135">
        <f>D42+D40</f>
        <v>4700.8</v>
      </c>
      <c r="E39" s="135">
        <f>E42+E40</f>
        <v>4819.700000000001</v>
      </c>
      <c r="F39" s="404"/>
      <c r="G39" s="96"/>
      <c r="H39" s="96"/>
      <c r="I39" s="96"/>
    </row>
    <row r="40" spans="1:9" s="109" customFormat="1" ht="33" customHeight="1">
      <c r="A40" s="125" t="s">
        <v>190</v>
      </c>
      <c r="B40" s="136" t="s">
        <v>83</v>
      </c>
      <c r="C40" s="113">
        <v>4328.8</v>
      </c>
      <c r="D40" s="113">
        <v>4384</v>
      </c>
      <c r="E40" s="113">
        <v>4436.6</v>
      </c>
      <c r="F40" s="456"/>
      <c r="G40" s="456"/>
      <c r="H40" s="456"/>
      <c r="I40" s="456"/>
    </row>
    <row r="41" spans="1:9" s="109" customFormat="1" ht="109.5" customHeight="1" hidden="1">
      <c r="A41" s="125" t="s">
        <v>230</v>
      </c>
      <c r="B41" s="136" t="s">
        <v>231</v>
      </c>
      <c r="C41" s="113"/>
      <c r="D41" s="113"/>
      <c r="E41" s="113"/>
      <c r="F41" s="394"/>
      <c r="G41" s="325"/>
      <c r="H41" s="325"/>
      <c r="I41" s="325"/>
    </row>
    <row r="42" spans="1:9" s="109" customFormat="1" ht="51" customHeight="1">
      <c r="A42" s="125" t="s">
        <v>228</v>
      </c>
      <c r="B42" s="136" t="s">
        <v>229</v>
      </c>
      <c r="C42" s="113">
        <v>255.4</v>
      </c>
      <c r="D42" s="113">
        <v>316.8</v>
      </c>
      <c r="E42" s="113">
        <v>383.1</v>
      </c>
      <c r="F42" s="394"/>
      <c r="G42" s="324"/>
      <c r="H42" s="324"/>
      <c r="I42" s="324"/>
    </row>
    <row r="43" spans="1:9" s="10" customFormat="1" ht="50.25" customHeight="1">
      <c r="A43" s="128"/>
      <c r="B43" s="137" t="s">
        <v>105</v>
      </c>
      <c r="C43" s="135">
        <f>C44+C45</f>
        <v>1598</v>
      </c>
      <c r="D43" s="135">
        <f>D44+D45</f>
        <v>857.0999999999999</v>
      </c>
      <c r="E43" s="135">
        <f>E44+E45</f>
        <v>857.0999999999999</v>
      </c>
      <c r="F43" s="165"/>
      <c r="G43" s="164"/>
      <c r="H43" s="164"/>
      <c r="I43" s="164"/>
    </row>
    <row r="44" spans="1:9" s="109" customFormat="1" ht="23.25" customHeight="1">
      <c r="A44" s="125" t="s">
        <v>191</v>
      </c>
      <c r="B44" s="138" t="s">
        <v>143</v>
      </c>
      <c r="C44" s="435">
        <f>883.3+68.9-26.2+672</f>
        <v>1598</v>
      </c>
      <c r="D44" s="113">
        <f>883.3-26.2</f>
        <v>857.0999999999999</v>
      </c>
      <c r="E44" s="113">
        <f>883.3-26.2</f>
        <v>857.0999999999999</v>
      </c>
      <c r="F44" s="165" t="s">
        <v>309</v>
      </c>
      <c r="G44" s="164"/>
      <c r="H44" s="164"/>
      <c r="I44" s="164"/>
    </row>
    <row r="45" spans="1:9" s="44" customFormat="1" ht="39.75" customHeight="1" hidden="1">
      <c r="A45" s="139" t="s">
        <v>142</v>
      </c>
      <c r="B45" s="140" t="s">
        <v>143</v>
      </c>
      <c r="C45" s="113"/>
      <c r="D45" s="113"/>
      <c r="E45" s="113"/>
      <c r="F45" s="165"/>
      <c r="G45" s="164"/>
      <c r="H45" s="164"/>
      <c r="I45" s="164"/>
    </row>
    <row r="46" spans="1:9" s="10" customFormat="1" ht="33" customHeight="1">
      <c r="A46" s="128"/>
      <c r="B46" s="137" t="s">
        <v>98</v>
      </c>
      <c r="C46" s="135">
        <f>C47+C48</f>
        <v>109.1</v>
      </c>
      <c r="D46" s="135">
        <f>D47+D48</f>
        <v>112.6</v>
      </c>
      <c r="E46" s="135">
        <f>E47+E48</f>
        <v>116.5</v>
      </c>
      <c r="F46" s="165"/>
      <c r="G46" s="164"/>
      <c r="H46" s="164"/>
      <c r="I46" s="164"/>
    </row>
    <row r="47" spans="1:9" s="10" customFormat="1" ht="63.75" customHeight="1">
      <c r="A47" s="111" t="s">
        <v>192</v>
      </c>
      <c r="B47" s="141" t="s">
        <v>291</v>
      </c>
      <c r="C47" s="142">
        <v>107.1</v>
      </c>
      <c r="D47" s="142">
        <v>110.6</v>
      </c>
      <c r="E47" s="142">
        <v>114.5</v>
      </c>
      <c r="F47" s="450"/>
      <c r="G47" s="450"/>
      <c r="H47" s="450"/>
      <c r="I47" s="450"/>
    </row>
    <row r="48" spans="1:9" s="10" customFormat="1" ht="32.25" customHeight="1">
      <c r="A48" s="111" t="s">
        <v>234</v>
      </c>
      <c r="B48" s="141" t="s">
        <v>235</v>
      </c>
      <c r="C48" s="113">
        <v>2</v>
      </c>
      <c r="D48" s="113">
        <v>2</v>
      </c>
      <c r="E48" s="113">
        <v>2</v>
      </c>
      <c r="F48" s="165"/>
      <c r="G48" s="164"/>
      <c r="H48" s="164"/>
      <c r="I48" s="164"/>
    </row>
    <row r="49" spans="1:9" s="10" customFormat="1" ht="17.25" customHeight="1">
      <c r="A49" s="143"/>
      <c r="B49" s="144" t="s">
        <v>99</v>
      </c>
      <c r="C49" s="135">
        <f>C50</f>
        <v>3441.8</v>
      </c>
      <c r="D49" s="135">
        <f>D50</f>
        <v>0</v>
      </c>
      <c r="E49" s="135">
        <f>E50</f>
        <v>0</v>
      </c>
      <c r="F49" s="165"/>
      <c r="G49" s="164"/>
      <c r="H49" s="164"/>
      <c r="I49" s="164"/>
    </row>
    <row r="50" spans="1:9" s="114" customFormat="1" ht="75.75" customHeight="1">
      <c r="A50" s="111" t="s">
        <v>193</v>
      </c>
      <c r="B50" s="112" t="s">
        <v>84</v>
      </c>
      <c r="C50" s="435">
        <f>96.7+450+1107.3+600+77+200+480+90+340.8</f>
        <v>3441.8</v>
      </c>
      <c r="D50" s="113">
        <v>0</v>
      </c>
      <c r="E50" s="113">
        <v>0</v>
      </c>
      <c r="F50" s="165" t="s">
        <v>310</v>
      </c>
      <c r="G50" s="165"/>
      <c r="H50" s="165"/>
      <c r="I50" s="164"/>
    </row>
    <row r="51" spans="1:9" s="114" customFormat="1" ht="29.25" customHeight="1">
      <c r="A51" s="341"/>
      <c r="B51" s="112" t="s">
        <v>242</v>
      </c>
      <c r="C51" s="113">
        <f>C52</f>
        <v>40</v>
      </c>
      <c r="D51" s="113">
        <f>D52</f>
        <v>0</v>
      </c>
      <c r="E51" s="113">
        <f>E52</f>
        <v>0</v>
      </c>
      <c r="F51" s="165"/>
      <c r="G51" s="164"/>
      <c r="H51" s="164"/>
      <c r="I51" s="164"/>
    </row>
    <row r="52" spans="1:9" s="114" customFormat="1" ht="45" customHeight="1">
      <c r="A52" s="341" t="s">
        <v>243</v>
      </c>
      <c r="B52" s="112" t="s">
        <v>244</v>
      </c>
      <c r="C52" s="113">
        <v>40</v>
      </c>
      <c r="D52" s="113">
        <v>0</v>
      </c>
      <c r="E52" s="113">
        <v>0</v>
      </c>
      <c r="F52" s="165"/>
      <c r="G52" s="164"/>
      <c r="H52" s="164"/>
      <c r="I52" s="164"/>
    </row>
    <row r="53" spans="1:6" s="41" customFormat="1" ht="21.75" customHeight="1">
      <c r="A53" s="145" t="s">
        <v>140</v>
      </c>
      <c r="B53" s="146" t="s">
        <v>141</v>
      </c>
      <c r="C53" s="147">
        <f>C54+C55</f>
        <v>96</v>
      </c>
      <c r="D53" s="147">
        <f>D54+D55</f>
        <v>0</v>
      </c>
      <c r="E53" s="147">
        <f>E54+E55</f>
        <v>0</v>
      </c>
      <c r="F53" s="405"/>
    </row>
    <row r="54" spans="1:6" s="10" customFormat="1" ht="51.75" customHeight="1">
      <c r="A54" s="111" t="s">
        <v>194</v>
      </c>
      <c r="B54" s="148" t="s">
        <v>90</v>
      </c>
      <c r="C54" s="436">
        <f>125-29</f>
        <v>96</v>
      </c>
      <c r="D54" s="180">
        <v>0</v>
      </c>
      <c r="E54" s="180">
        <v>0</v>
      </c>
      <c r="F54" s="406" t="s">
        <v>311</v>
      </c>
    </row>
    <row r="55" spans="1:6" s="10" customFormat="1" ht="39" customHeight="1" hidden="1">
      <c r="A55" s="139" t="s">
        <v>195</v>
      </c>
      <c r="B55" s="149" t="s">
        <v>91</v>
      </c>
      <c r="C55" s="180"/>
      <c r="D55" s="180"/>
      <c r="E55" s="180"/>
      <c r="F55" s="406"/>
    </row>
    <row r="56" spans="1:6" s="44" customFormat="1" ht="16.5" customHeight="1">
      <c r="A56" s="412"/>
      <c r="B56" s="150" t="s">
        <v>53</v>
      </c>
      <c r="C56" s="151">
        <f>C24+C38</f>
        <v>12100.1</v>
      </c>
      <c r="D56" s="151">
        <f>D24+D38</f>
        <v>7949.5</v>
      </c>
      <c r="E56" s="151">
        <f>E24+E38</f>
        <v>8122.300000000001</v>
      </c>
      <c r="F56" s="407"/>
    </row>
    <row r="57" spans="1:5" ht="12.75" customHeight="1">
      <c r="A57" s="152"/>
      <c r="B57" s="153"/>
      <c r="C57" s="154"/>
      <c r="E57" s="155" t="s">
        <v>296</v>
      </c>
    </row>
    <row r="58" spans="1:3" ht="12.75" customHeight="1">
      <c r="A58" s="152"/>
      <c r="B58" s="153"/>
      <c r="C58" s="156"/>
    </row>
    <row r="59" spans="1:3" ht="12.75" customHeight="1">
      <c r="A59" s="152"/>
      <c r="B59" s="153"/>
      <c r="C59" s="156"/>
    </row>
    <row r="60" spans="1:3" ht="12.75" customHeight="1">
      <c r="A60" s="152"/>
      <c r="B60" s="153"/>
      <c r="C60" s="156"/>
    </row>
    <row r="61" spans="1:3" ht="12.75" customHeight="1">
      <c r="A61" s="152"/>
      <c r="B61" s="153"/>
      <c r="C61" s="156"/>
    </row>
    <row r="62" spans="1:3" ht="12.75" customHeight="1">
      <c r="A62" s="152"/>
      <c r="B62" s="153"/>
      <c r="C62" s="156"/>
    </row>
    <row r="63" spans="1:3" ht="12.75" customHeight="1">
      <c r="A63" s="152"/>
      <c r="B63" s="153"/>
      <c r="C63" s="156"/>
    </row>
    <row r="64" spans="1:3" ht="12.75" customHeight="1">
      <c r="A64" s="152"/>
      <c r="B64" s="153"/>
      <c r="C64" s="156"/>
    </row>
    <row r="65" spans="1:3" ht="12.75" customHeight="1">
      <c r="A65" s="152"/>
      <c r="B65" s="153"/>
      <c r="C65" s="156"/>
    </row>
    <row r="66" spans="1:3" ht="12.75" customHeight="1">
      <c r="A66" s="152"/>
      <c r="B66" s="153"/>
      <c r="C66" s="156"/>
    </row>
    <row r="67" spans="1:3" ht="12.75" customHeight="1">
      <c r="A67" s="152"/>
      <c r="B67" s="153"/>
      <c r="C67" s="156"/>
    </row>
    <row r="68" spans="1:3" ht="12.75" customHeight="1">
      <c r="A68" s="152"/>
      <c r="B68" s="153"/>
      <c r="C68" s="156"/>
    </row>
    <row r="69" spans="1:3" ht="12.75" customHeight="1">
      <c r="A69" s="152"/>
      <c r="B69" s="153"/>
      <c r="C69" s="156"/>
    </row>
    <row r="70" spans="1:3" ht="12.75" customHeight="1">
      <c r="A70" s="152"/>
      <c r="B70" s="153"/>
      <c r="C70" s="156"/>
    </row>
    <row r="71" spans="1:3" ht="12.75" customHeight="1">
      <c r="A71" s="152"/>
      <c r="B71" s="157"/>
      <c r="C71" s="157"/>
    </row>
    <row r="72" spans="1:3" ht="21.75" customHeight="1">
      <c r="A72" s="152"/>
      <c r="B72" s="158"/>
      <c r="C72" s="156"/>
    </row>
    <row r="73" spans="1:3" ht="12.75" customHeight="1">
      <c r="A73" s="152"/>
      <c r="B73" s="157"/>
      <c r="C73" s="157"/>
    </row>
    <row r="74" spans="1:3" ht="12.75" customHeight="1">
      <c r="A74" s="152"/>
      <c r="B74" s="159"/>
      <c r="C74" s="156"/>
    </row>
    <row r="75" spans="1:3" ht="12.75" customHeight="1">
      <c r="A75" s="152"/>
      <c r="B75" s="160"/>
      <c r="C75" s="156"/>
    </row>
    <row r="76" spans="1:3" ht="15">
      <c r="A76" s="161"/>
      <c r="B76" s="162"/>
      <c r="C76" s="163"/>
    </row>
    <row r="77" spans="1:3" ht="15">
      <c r="A77" s="161"/>
      <c r="B77" s="162"/>
      <c r="C77" s="163"/>
    </row>
    <row r="78" spans="1:3" ht="15">
      <c r="A78" s="161"/>
      <c r="B78" s="162"/>
      <c r="C78" s="163"/>
    </row>
    <row r="79" spans="1:3" ht="15">
      <c r="A79" s="161"/>
      <c r="B79" s="162"/>
      <c r="C79" s="163"/>
    </row>
    <row r="80" spans="1:3" ht="15">
      <c r="A80" s="161"/>
      <c r="B80" s="162"/>
      <c r="C80" s="163"/>
    </row>
  </sheetData>
  <sheetProtection/>
  <mergeCells count="12">
    <mergeCell ref="A21:A22"/>
    <mergeCell ref="B21:B22"/>
    <mergeCell ref="A18:E19"/>
    <mergeCell ref="F40:I40"/>
    <mergeCell ref="F47:I47"/>
    <mergeCell ref="C1:D1"/>
    <mergeCell ref="C2:D2"/>
    <mergeCell ref="C3:D3"/>
    <mergeCell ref="C21:E21"/>
    <mergeCell ref="C13:D13"/>
    <mergeCell ref="C16:D16"/>
    <mergeCell ref="C15:E15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53"/>
  <sheetViews>
    <sheetView view="pageBreakPreview" zoomScale="80" zoomScaleNormal="75" zoomScaleSheetLayoutView="80" zoomScalePageLayoutView="0" workbookViewId="0" topLeftCell="A25">
      <selection activeCell="D12" sqref="D12:G12"/>
    </sheetView>
  </sheetViews>
  <sheetFormatPr defaultColWidth="9.140625" defaultRowHeight="12.75"/>
  <cols>
    <col min="1" max="1" width="73.57421875" style="3" customWidth="1"/>
    <col min="2" max="2" width="13.00390625" style="3" customWidth="1"/>
    <col min="3" max="3" width="11.8515625" style="3" customWidth="1"/>
    <col min="4" max="4" width="16.421875" style="3" customWidth="1"/>
    <col min="5" max="5" width="16.140625" style="3" customWidth="1"/>
    <col min="6" max="6" width="14.8515625" style="3" customWidth="1"/>
    <col min="7" max="16384" width="9.140625" style="3" customWidth="1"/>
  </cols>
  <sheetData>
    <row r="1" ht="18" hidden="1"/>
    <row r="2" spans="4:5" ht="18" hidden="1">
      <c r="D2" s="383" t="s">
        <v>267</v>
      </c>
      <c r="E2" s="383"/>
    </row>
    <row r="3" spans="4:5" ht="18" hidden="1">
      <c r="D3" s="383" t="s">
        <v>30</v>
      </c>
      <c r="E3" s="383"/>
    </row>
    <row r="4" spans="4:5" ht="18" hidden="1">
      <c r="D4" s="384" t="s">
        <v>276</v>
      </c>
      <c r="E4" s="383"/>
    </row>
    <row r="5" ht="18" hidden="1"/>
    <row r="6" ht="18">
      <c r="D6" s="384" t="s">
        <v>267</v>
      </c>
    </row>
    <row r="7" ht="18">
      <c r="D7" s="384" t="s">
        <v>30</v>
      </c>
    </row>
    <row r="8" ht="18">
      <c r="D8" s="384" t="s">
        <v>316</v>
      </c>
    </row>
    <row r="10" spans="4:7" ht="18">
      <c r="D10" s="438" t="s">
        <v>298</v>
      </c>
      <c r="E10" s="438"/>
      <c r="F10" s="114"/>
      <c r="G10" s="100"/>
    </row>
    <row r="11" spans="4:7" ht="19.5" customHeight="1">
      <c r="D11" s="327" t="s">
        <v>241</v>
      </c>
      <c r="E11" s="327"/>
      <c r="F11" s="114"/>
      <c r="G11" s="100"/>
    </row>
    <row r="12" spans="4:7" ht="28.5" customHeight="1">
      <c r="D12" s="437" t="s">
        <v>283</v>
      </c>
      <c r="E12" s="437"/>
      <c r="F12" s="437"/>
      <c r="G12" s="437"/>
    </row>
    <row r="13" spans="4:7" ht="18">
      <c r="D13" s="438" t="s">
        <v>297</v>
      </c>
      <c r="E13" s="438"/>
      <c r="F13" s="114"/>
      <c r="G13" s="100"/>
    </row>
    <row r="14" spans="2:4" s="5" customFormat="1" ht="22.5" customHeight="1">
      <c r="B14" s="40"/>
      <c r="C14" s="40"/>
      <c r="D14" s="40"/>
    </row>
    <row r="15" spans="1:6" ht="18.75">
      <c r="A15" s="457" t="s">
        <v>29</v>
      </c>
      <c r="B15" s="458"/>
      <c r="C15" s="458"/>
      <c r="D15" s="458"/>
      <c r="E15" s="459"/>
      <c r="F15" s="460"/>
    </row>
    <row r="16" spans="1:6" ht="18.75">
      <c r="A16" s="461" t="s">
        <v>285</v>
      </c>
      <c r="B16" s="461"/>
      <c r="C16" s="461"/>
      <c r="D16" s="461"/>
      <c r="E16" s="459"/>
      <c r="F16" s="460"/>
    </row>
    <row r="17" spans="1:5" ht="18.75">
      <c r="A17" s="8"/>
      <c r="B17" s="8"/>
      <c r="C17" s="8"/>
      <c r="D17" s="2"/>
      <c r="E17" s="7"/>
    </row>
    <row r="18" spans="1:6" ht="18">
      <c r="A18" s="465" t="s">
        <v>10</v>
      </c>
      <c r="B18" s="465" t="s">
        <v>1</v>
      </c>
      <c r="C18" s="465" t="s">
        <v>11</v>
      </c>
      <c r="D18" s="462" t="s">
        <v>48</v>
      </c>
      <c r="E18" s="463"/>
      <c r="F18" s="464"/>
    </row>
    <row r="19" spans="1:6" ht="18">
      <c r="A19" s="466"/>
      <c r="B19" s="466"/>
      <c r="C19" s="466"/>
      <c r="D19" s="48" t="s">
        <v>211</v>
      </c>
      <c r="E19" s="36" t="s">
        <v>236</v>
      </c>
      <c r="F19" s="36" t="s">
        <v>282</v>
      </c>
    </row>
    <row r="20" spans="1:6" ht="18">
      <c r="A20" s="20">
        <v>1</v>
      </c>
      <c r="B20" s="21">
        <v>2</v>
      </c>
      <c r="C20" s="21">
        <v>3</v>
      </c>
      <c r="D20" s="49">
        <v>4</v>
      </c>
      <c r="E20" s="49">
        <v>5</v>
      </c>
      <c r="F20" s="49">
        <v>6</v>
      </c>
    </row>
    <row r="21" spans="1:6" ht="18">
      <c r="A21" s="260" t="s">
        <v>2</v>
      </c>
      <c r="B21" s="240">
        <v>1</v>
      </c>
      <c r="C21" s="240">
        <v>0</v>
      </c>
      <c r="D21" s="280">
        <f>SUM(D22:D26)</f>
        <v>5457.9</v>
      </c>
      <c r="E21" s="280">
        <f>SUM(E22:E26)</f>
        <v>4936.200000000001</v>
      </c>
      <c r="F21" s="280">
        <f>SUM(F22:F26)</f>
        <v>4935.900000000001</v>
      </c>
    </row>
    <row r="22" spans="1:6" ht="31.5">
      <c r="A22" s="228" t="s">
        <v>3</v>
      </c>
      <c r="B22" s="203">
        <v>1</v>
      </c>
      <c r="C22" s="203">
        <v>2</v>
      </c>
      <c r="D22" s="281">
        <f>'приложение 4'!J20</f>
        <v>842.4000000000001</v>
      </c>
      <c r="E22" s="281">
        <f>'приложение 4'!K20</f>
        <v>842.4000000000001</v>
      </c>
      <c r="F22" s="281">
        <f>'приложение 4'!L20</f>
        <v>842.4000000000001</v>
      </c>
    </row>
    <row r="23" spans="1:6" ht="47.25">
      <c r="A23" s="282" t="s">
        <v>12</v>
      </c>
      <c r="B23" s="203">
        <v>1</v>
      </c>
      <c r="C23" s="203">
        <v>4</v>
      </c>
      <c r="D23" s="281">
        <f>'приложение 4'!J30</f>
        <v>4004.6</v>
      </c>
      <c r="E23" s="281">
        <f>'приложение 4'!K30</f>
        <v>3794.7</v>
      </c>
      <c r="F23" s="281">
        <f>'приложение 4'!L30</f>
        <v>3774.9</v>
      </c>
    </row>
    <row r="24" spans="1:6" ht="31.5">
      <c r="A24" s="282" t="s">
        <v>24</v>
      </c>
      <c r="B24" s="203">
        <v>1</v>
      </c>
      <c r="C24" s="203">
        <v>6</v>
      </c>
      <c r="D24" s="281">
        <f>'приложение 4'!J58</f>
        <v>35.5</v>
      </c>
      <c r="E24" s="281">
        <f>'приложение 4'!K58</f>
        <v>0</v>
      </c>
      <c r="F24" s="281">
        <f>'приложение 4'!L58</f>
        <v>0</v>
      </c>
    </row>
    <row r="25" spans="1:6" ht="18">
      <c r="A25" s="262" t="s">
        <v>4</v>
      </c>
      <c r="B25" s="203">
        <v>1</v>
      </c>
      <c r="C25" s="203">
        <v>11</v>
      </c>
      <c r="D25" s="281">
        <f>'приложение 4'!J62</f>
        <v>3</v>
      </c>
      <c r="E25" s="281">
        <f>'приложение 4'!K62</f>
        <v>5.1</v>
      </c>
      <c r="F25" s="281">
        <f>'приложение 4'!L62</f>
        <v>5.6</v>
      </c>
    </row>
    <row r="26" spans="1:6" ht="18">
      <c r="A26" s="262" t="s">
        <v>5</v>
      </c>
      <c r="B26" s="203">
        <v>1</v>
      </c>
      <c r="C26" s="203">
        <v>13</v>
      </c>
      <c r="D26" s="281">
        <f>'приложение 4'!J65</f>
        <v>572.4</v>
      </c>
      <c r="E26" s="281">
        <f>'приложение 4'!K65</f>
        <v>294</v>
      </c>
      <c r="F26" s="281">
        <f>'приложение 4'!L65</f>
        <v>313</v>
      </c>
    </row>
    <row r="27" spans="1:6" ht="18">
      <c r="A27" s="260" t="s">
        <v>13</v>
      </c>
      <c r="B27" s="240">
        <v>2</v>
      </c>
      <c r="C27" s="240">
        <v>0</v>
      </c>
      <c r="D27" s="280">
        <f>'приложение 4'!J83</f>
        <v>107.1</v>
      </c>
      <c r="E27" s="280">
        <f>'приложение 4'!K83</f>
        <v>110.60000000000001</v>
      </c>
      <c r="F27" s="280">
        <f>'приложение 4'!L83</f>
        <v>114.5</v>
      </c>
    </row>
    <row r="28" spans="1:6" ht="18">
      <c r="A28" s="262" t="s">
        <v>14</v>
      </c>
      <c r="B28" s="203">
        <v>2</v>
      </c>
      <c r="C28" s="203">
        <v>3</v>
      </c>
      <c r="D28" s="281">
        <f>'приложение 4'!J84</f>
        <v>107.1</v>
      </c>
      <c r="E28" s="281">
        <f>'приложение 4'!K84</f>
        <v>110.60000000000001</v>
      </c>
      <c r="F28" s="281">
        <f>'приложение 4'!L84</f>
        <v>114.5</v>
      </c>
    </row>
    <row r="29" spans="1:6" ht="31.5">
      <c r="A29" s="260" t="s">
        <v>6</v>
      </c>
      <c r="B29" s="240">
        <v>3</v>
      </c>
      <c r="C29" s="240">
        <v>0</v>
      </c>
      <c r="D29" s="280">
        <f>'приложение 4'!J88</f>
        <v>329.9</v>
      </c>
      <c r="E29" s="280">
        <f>'приложение 4'!K88</f>
        <v>521.9</v>
      </c>
      <c r="F29" s="280">
        <f>'приложение 4'!L88</f>
        <v>486.9</v>
      </c>
    </row>
    <row r="30" spans="1:6" ht="18">
      <c r="A30" s="234" t="s">
        <v>251</v>
      </c>
      <c r="B30" s="203">
        <v>3</v>
      </c>
      <c r="C30" s="203">
        <v>9</v>
      </c>
      <c r="D30" s="281">
        <f>'приложение 4'!J91</f>
        <v>25</v>
      </c>
      <c r="E30" s="281">
        <f>'приложение 4'!K89</f>
        <v>25</v>
      </c>
      <c r="F30" s="281">
        <f>'приложение 4'!L89</f>
        <v>30</v>
      </c>
    </row>
    <row r="31" spans="1:6" ht="35.25" customHeight="1">
      <c r="A31" s="262" t="s">
        <v>250</v>
      </c>
      <c r="B31" s="203">
        <v>3</v>
      </c>
      <c r="C31" s="203">
        <v>10</v>
      </c>
      <c r="D31" s="281">
        <f>'приложение 4'!J93</f>
        <v>304.9</v>
      </c>
      <c r="E31" s="281">
        <f>'приложение 4'!K93</f>
        <v>496.9</v>
      </c>
      <c r="F31" s="281">
        <f>'приложение 4'!L93</f>
        <v>456.9</v>
      </c>
    </row>
    <row r="32" spans="1:6" ht="18">
      <c r="A32" s="260" t="s">
        <v>88</v>
      </c>
      <c r="B32" s="240">
        <v>4</v>
      </c>
      <c r="C32" s="240">
        <v>0</v>
      </c>
      <c r="D32" s="280">
        <f>'приложение 4'!J106</f>
        <v>2055.2</v>
      </c>
      <c r="E32" s="280">
        <f>'приложение 4'!K106</f>
        <v>0</v>
      </c>
      <c r="F32" s="280">
        <f>'приложение 4'!L106</f>
        <v>0</v>
      </c>
    </row>
    <row r="33" spans="1:6" ht="18" hidden="1">
      <c r="A33" s="262" t="s">
        <v>106</v>
      </c>
      <c r="B33" s="203">
        <v>4</v>
      </c>
      <c r="C33" s="203">
        <v>5</v>
      </c>
      <c r="D33" s="281" t="e">
        <f>#REF!</f>
        <v>#REF!</v>
      </c>
      <c r="E33" s="283"/>
      <c r="F33" s="283"/>
    </row>
    <row r="34" spans="1:6" ht="18">
      <c r="A34" s="284" t="s">
        <v>202</v>
      </c>
      <c r="B34" s="203">
        <v>4</v>
      </c>
      <c r="C34" s="203">
        <v>9</v>
      </c>
      <c r="D34" s="281">
        <f>'приложение 4'!J107</f>
        <v>2055.2</v>
      </c>
      <c r="E34" s="281">
        <f>'приложение 4'!K107</f>
        <v>0</v>
      </c>
      <c r="F34" s="281">
        <f>'приложение 4'!L107</f>
        <v>0</v>
      </c>
    </row>
    <row r="35" spans="1:6" ht="18">
      <c r="A35" s="260" t="s">
        <v>7</v>
      </c>
      <c r="B35" s="240">
        <v>5</v>
      </c>
      <c r="C35" s="240">
        <v>0</v>
      </c>
      <c r="D35" s="280">
        <f>'приложение 4'!J116</f>
        <v>4098.8</v>
      </c>
      <c r="E35" s="280">
        <f>'приложение 4'!K116</f>
        <v>1847.3999999999999</v>
      </c>
      <c r="F35" s="280">
        <f>'приложение 4'!L116</f>
        <v>1863</v>
      </c>
    </row>
    <row r="36" spans="1:6" ht="18">
      <c r="A36" s="262" t="s">
        <v>65</v>
      </c>
      <c r="B36" s="203">
        <v>5</v>
      </c>
      <c r="C36" s="203">
        <v>1</v>
      </c>
      <c r="D36" s="281">
        <f>'приложение 4'!J117</f>
        <v>220.7</v>
      </c>
      <c r="E36" s="281">
        <f>'приложение 4'!K117</f>
        <v>40</v>
      </c>
      <c r="F36" s="281">
        <f>'приложение 4'!L117</f>
        <v>40</v>
      </c>
    </row>
    <row r="37" spans="1:6" ht="18">
      <c r="A37" s="262" t="s">
        <v>86</v>
      </c>
      <c r="B37" s="203">
        <v>5</v>
      </c>
      <c r="C37" s="203">
        <v>2</v>
      </c>
      <c r="D37" s="281">
        <f>'приложение 4'!J129</f>
        <v>1220</v>
      </c>
      <c r="E37" s="281">
        <f>'приложение 4'!K129</f>
        <v>0</v>
      </c>
      <c r="F37" s="281">
        <f>'приложение 4'!L129</f>
        <v>0</v>
      </c>
    </row>
    <row r="38" spans="1:6" ht="18">
      <c r="A38" s="262" t="s">
        <v>8</v>
      </c>
      <c r="B38" s="203">
        <v>5</v>
      </c>
      <c r="C38" s="203">
        <v>3</v>
      </c>
      <c r="D38" s="281">
        <f>'приложение 4'!J142</f>
        <v>2658.1</v>
      </c>
      <c r="E38" s="281">
        <f>'приложение 4'!K142</f>
        <v>1807.3999999999999</v>
      </c>
      <c r="F38" s="281">
        <f>'приложение 4'!L142</f>
        <v>1823</v>
      </c>
    </row>
    <row r="39" spans="1:6" s="22" customFormat="1" ht="18">
      <c r="A39" s="260" t="s">
        <v>92</v>
      </c>
      <c r="B39" s="240">
        <v>6</v>
      </c>
      <c r="C39" s="240">
        <v>0</v>
      </c>
      <c r="D39" s="280">
        <f>D40</f>
        <v>4.1</v>
      </c>
      <c r="E39" s="280">
        <f>E40</f>
        <v>3.6</v>
      </c>
      <c r="F39" s="280">
        <f>F40</f>
        <v>4.2</v>
      </c>
    </row>
    <row r="40" spans="1:6" s="22" customFormat="1" ht="18">
      <c r="A40" s="262" t="s">
        <v>93</v>
      </c>
      <c r="B40" s="203">
        <v>6</v>
      </c>
      <c r="C40" s="203">
        <v>5</v>
      </c>
      <c r="D40" s="281">
        <f>'приложение 4'!J162</f>
        <v>4.1</v>
      </c>
      <c r="E40" s="281">
        <f>'приложение 4'!K164</f>
        <v>3.6</v>
      </c>
      <c r="F40" s="281">
        <f>'приложение 4'!L164</f>
        <v>4.2</v>
      </c>
    </row>
    <row r="41" spans="1:6" ht="18">
      <c r="A41" s="260" t="s">
        <v>41</v>
      </c>
      <c r="B41" s="240">
        <v>7</v>
      </c>
      <c r="C41" s="240">
        <v>0</v>
      </c>
      <c r="D41" s="280">
        <f>D42</f>
        <v>2.9</v>
      </c>
      <c r="E41" s="280">
        <f>E42</f>
        <v>0</v>
      </c>
      <c r="F41" s="280">
        <f>F42</f>
        <v>0</v>
      </c>
    </row>
    <row r="42" spans="1:6" ht="18">
      <c r="A42" s="262" t="s">
        <v>40</v>
      </c>
      <c r="B42" s="203">
        <v>7</v>
      </c>
      <c r="C42" s="203">
        <v>7</v>
      </c>
      <c r="D42" s="281">
        <f>'приложение 4'!J168</f>
        <v>2.9</v>
      </c>
      <c r="E42" s="281">
        <f>'приложение 4'!K168</f>
        <v>0</v>
      </c>
      <c r="F42" s="281">
        <f>'приложение 4'!L168</f>
        <v>0</v>
      </c>
    </row>
    <row r="43" spans="1:6" s="84" customFormat="1" ht="18">
      <c r="A43" s="285" t="s">
        <v>248</v>
      </c>
      <c r="B43" s="240">
        <v>8</v>
      </c>
      <c r="C43" s="240">
        <v>0</v>
      </c>
      <c r="D43" s="280">
        <f>D44</f>
        <v>80</v>
      </c>
      <c r="E43" s="280">
        <f>E44</f>
        <v>0</v>
      </c>
      <c r="F43" s="280">
        <f>F44</f>
        <v>0</v>
      </c>
    </row>
    <row r="44" spans="1:6" ht="24.75" customHeight="1">
      <c r="A44" s="228" t="s">
        <v>249</v>
      </c>
      <c r="B44" s="203">
        <v>8</v>
      </c>
      <c r="C44" s="203">
        <v>4</v>
      </c>
      <c r="D44" s="281">
        <f>'приложение 4'!J174</f>
        <v>80</v>
      </c>
      <c r="E44" s="281">
        <f>'приложение 4'!K174</f>
        <v>0</v>
      </c>
      <c r="F44" s="281">
        <f>'приложение 4'!L174</f>
        <v>0</v>
      </c>
    </row>
    <row r="45" spans="1:6" ht="18">
      <c r="A45" s="260" t="s">
        <v>9</v>
      </c>
      <c r="B45" s="240">
        <v>10</v>
      </c>
      <c r="C45" s="240">
        <v>0</v>
      </c>
      <c r="D45" s="280">
        <f>D46</f>
        <v>304.8</v>
      </c>
      <c r="E45" s="280">
        <f>E46</f>
        <v>304.8</v>
      </c>
      <c r="F45" s="280">
        <f>F46</f>
        <v>304.8</v>
      </c>
    </row>
    <row r="46" spans="1:6" ht="18">
      <c r="A46" s="262" t="s">
        <v>28</v>
      </c>
      <c r="B46" s="203">
        <v>10</v>
      </c>
      <c r="C46" s="203">
        <v>1</v>
      </c>
      <c r="D46" s="281">
        <f>'приложение 4'!J179</f>
        <v>304.8</v>
      </c>
      <c r="E46" s="281">
        <f>'приложение 4'!K179</f>
        <v>304.8</v>
      </c>
      <c r="F46" s="281">
        <f>'приложение 4'!L179</f>
        <v>304.8</v>
      </c>
    </row>
    <row r="47" spans="1:6" s="371" customFormat="1" ht="21" customHeight="1">
      <c r="A47" s="285" t="s">
        <v>32</v>
      </c>
      <c r="B47" s="240">
        <v>11</v>
      </c>
      <c r="C47" s="240">
        <v>0</v>
      </c>
      <c r="D47" s="280">
        <f>'приложение 4'!J184</f>
        <v>23.8</v>
      </c>
      <c r="E47" s="280">
        <f>'приложение 4'!K184</f>
        <v>50</v>
      </c>
      <c r="F47" s="280">
        <f>'приложение 4'!L184</f>
        <v>55</v>
      </c>
    </row>
    <row r="48" spans="1:6" s="371" customFormat="1" ht="21" customHeight="1">
      <c r="A48" s="228" t="s">
        <v>44</v>
      </c>
      <c r="B48" s="203">
        <v>11</v>
      </c>
      <c r="C48" s="203">
        <v>1</v>
      </c>
      <c r="D48" s="281">
        <f>'приложение 4'!J186</f>
        <v>23.8</v>
      </c>
      <c r="E48" s="281">
        <f>'приложение 4'!K186</f>
        <v>50</v>
      </c>
      <c r="F48" s="281">
        <f>'приложение 4'!L186</f>
        <v>55</v>
      </c>
    </row>
    <row r="49" spans="1:6" s="84" customFormat="1" ht="21" customHeight="1">
      <c r="A49" s="285" t="s">
        <v>170</v>
      </c>
      <c r="B49" s="240"/>
      <c r="C49" s="240"/>
      <c r="D49" s="280">
        <f>D51-D50</f>
        <v>12464.499999999998</v>
      </c>
      <c r="E49" s="280">
        <f>E51-E50</f>
        <v>7774.500000000001</v>
      </c>
      <c r="F49" s="280">
        <f>F51-F50</f>
        <v>7764.3</v>
      </c>
    </row>
    <row r="50" spans="1:6" s="84" customFormat="1" ht="21" customHeight="1">
      <c r="A50" s="229" t="s">
        <v>107</v>
      </c>
      <c r="B50" s="240"/>
      <c r="C50" s="240"/>
      <c r="D50" s="280">
        <f>'приложение 4'!J192</f>
        <v>0</v>
      </c>
      <c r="E50" s="280">
        <f>'приложение 4'!K192</f>
        <v>175</v>
      </c>
      <c r="F50" s="280">
        <f>'приложение 4'!L192</f>
        <v>358</v>
      </c>
    </row>
    <row r="51" spans="1:7" ht="18">
      <c r="A51" s="260" t="s">
        <v>15</v>
      </c>
      <c r="B51" s="259"/>
      <c r="C51" s="259"/>
      <c r="D51" s="280">
        <f>D21+D27+D29+D32+D35+D39+D41+D43+D45+D47</f>
        <v>12464.499999999998</v>
      </c>
      <c r="E51" s="280">
        <f>E21+E27+E29+E32+E35+E39+E41+E45+E47+E50</f>
        <v>7949.500000000001</v>
      </c>
      <c r="F51" s="286">
        <f>F21+F27+F29+F32+F35+F39+F41+F45+F47+F50</f>
        <v>8122.3</v>
      </c>
      <c r="G51" s="82"/>
    </row>
    <row r="52" spans="1:6" ht="18" hidden="1">
      <c r="A52" s="22"/>
      <c r="B52" s="22"/>
      <c r="C52" s="22"/>
      <c r="D52" s="23"/>
      <c r="F52" s="89"/>
    </row>
    <row r="53" ht="18">
      <c r="F53" s="89" t="s">
        <v>296</v>
      </c>
    </row>
  </sheetData>
  <sheetProtection/>
  <mergeCells count="9">
    <mergeCell ref="D13:E13"/>
    <mergeCell ref="A15:F15"/>
    <mergeCell ref="D10:E10"/>
    <mergeCell ref="A16:F16"/>
    <mergeCell ref="D18:F18"/>
    <mergeCell ref="A18:A19"/>
    <mergeCell ref="B18:B19"/>
    <mergeCell ref="C18:C19"/>
    <mergeCell ref="D12:G12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95"/>
  <sheetViews>
    <sheetView view="pageBreakPreview" zoomScale="90" zoomScaleSheetLayoutView="90" zoomScalePageLayoutView="0" workbookViewId="0" topLeftCell="A164">
      <selection activeCell="I10" sqref="I10:L10"/>
    </sheetView>
  </sheetViews>
  <sheetFormatPr defaultColWidth="9.140625" defaultRowHeight="12.75"/>
  <cols>
    <col min="1" max="1" width="68.57421875" style="187" customWidth="1"/>
    <col min="2" max="2" width="6.421875" style="187" customWidth="1"/>
    <col min="3" max="3" width="5.8515625" style="187" customWidth="1"/>
    <col min="4" max="4" width="5.7109375" style="187" customWidth="1"/>
    <col min="5" max="5" width="6.57421875" style="187" customWidth="1"/>
    <col min="6" max="6" width="4.8515625" style="187" customWidth="1"/>
    <col min="7" max="7" width="4.8515625" style="268" customWidth="1"/>
    <col min="8" max="8" width="11.7109375" style="269" customWidth="1"/>
    <col min="9" max="9" width="7.7109375" style="269" customWidth="1"/>
    <col min="10" max="10" width="17.00390625" style="269" customWidth="1"/>
    <col min="11" max="11" width="12.421875" style="100" customWidth="1"/>
    <col min="12" max="12" width="12.28125" style="100" customWidth="1"/>
    <col min="13" max="13" width="52.140625" style="102" customWidth="1"/>
    <col min="14" max="16384" width="9.140625" style="57" customWidth="1"/>
  </cols>
  <sheetData>
    <row r="1" spans="9:10" ht="12.75" hidden="1">
      <c r="I1" s="383" t="s">
        <v>277</v>
      </c>
      <c r="J1" s="383"/>
    </row>
    <row r="2" spans="9:10" ht="12.75" hidden="1">
      <c r="I2" s="383" t="s">
        <v>30</v>
      </c>
      <c r="J2" s="383"/>
    </row>
    <row r="3" spans="9:10" ht="12.75" hidden="1">
      <c r="I3" s="384" t="s">
        <v>276</v>
      </c>
      <c r="J3" s="383"/>
    </row>
    <row r="4" ht="12.75" hidden="1"/>
    <row r="5" ht="21" customHeight="1">
      <c r="I5" s="384" t="s">
        <v>277</v>
      </c>
    </row>
    <row r="6" ht="17.25" customHeight="1">
      <c r="I6" s="384" t="s">
        <v>30</v>
      </c>
    </row>
    <row r="7" ht="20.25" customHeight="1">
      <c r="I7" s="384" t="s">
        <v>317</v>
      </c>
    </row>
    <row r="8" spans="9:11" ht="22.5" customHeight="1">
      <c r="I8" s="438" t="s">
        <v>299</v>
      </c>
      <c r="J8" s="438"/>
      <c r="K8" s="114"/>
    </row>
    <row r="9" spans="9:11" ht="12.75" customHeight="1">
      <c r="I9" s="349" t="s">
        <v>241</v>
      </c>
      <c r="J9" s="349"/>
      <c r="K9" s="114"/>
    </row>
    <row r="10" spans="9:12" ht="28.5" customHeight="1">
      <c r="I10" s="437" t="s">
        <v>283</v>
      </c>
      <c r="J10" s="437"/>
      <c r="K10" s="437"/>
      <c r="L10" s="437"/>
    </row>
    <row r="11" spans="1:13" s="24" customFormat="1" ht="15.75" customHeight="1">
      <c r="A11" s="181"/>
      <c r="B11" s="183"/>
      <c r="C11" s="184"/>
      <c r="D11" s="185"/>
      <c r="E11" s="185"/>
      <c r="F11" s="185"/>
      <c r="G11" s="186"/>
      <c r="H11" s="182"/>
      <c r="I11" s="438" t="s">
        <v>297</v>
      </c>
      <c r="J11" s="438"/>
      <c r="K11" s="181"/>
      <c r="L11" s="181"/>
      <c r="M11" s="101"/>
    </row>
    <row r="12" spans="1:13" s="24" customFormat="1" ht="15.75" customHeight="1">
      <c r="A12" s="181"/>
      <c r="B12" s="183"/>
      <c r="C12" s="184"/>
      <c r="D12" s="185"/>
      <c r="E12" s="185"/>
      <c r="F12" s="185"/>
      <c r="G12" s="186"/>
      <c r="H12" s="182"/>
      <c r="I12" s="432"/>
      <c r="J12" s="432"/>
      <c r="K12" s="181"/>
      <c r="L12" s="181"/>
      <c r="M12" s="101"/>
    </row>
    <row r="13" spans="1:12" ht="32.25" customHeight="1">
      <c r="A13" s="479" t="s">
        <v>286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1"/>
      <c r="L13" s="481"/>
    </row>
    <row r="14" spans="2:10" ht="14.25" customHeight="1">
      <c r="B14" s="188"/>
      <c r="C14" s="188"/>
      <c r="D14" s="188"/>
      <c r="E14" s="189"/>
      <c r="F14" s="189"/>
      <c r="G14" s="189"/>
      <c r="H14" s="190"/>
      <c r="I14" s="191"/>
      <c r="J14" s="192"/>
    </row>
    <row r="15" spans="1:13" s="60" customFormat="1" ht="26.25" customHeight="1">
      <c r="A15" s="473" t="s">
        <v>0</v>
      </c>
      <c r="B15" s="482" t="s">
        <v>26</v>
      </c>
      <c r="C15" s="473" t="s">
        <v>17</v>
      </c>
      <c r="D15" s="473" t="s">
        <v>18</v>
      </c>
      <c r="E15" s="467" t="s">
        <v>19</v>
      </c>
      <c r="F15" s="468"/>
      <c r="G15" s="468"/>
      <c r="H15" s="469"/>
      <c r="I15" s="473" t="s">
        <v>20</v>
      </c>
      <c r="J15" s="475" t="s">
        <v>48</v>
      </c>
      <c r="K15" s="476"/>
      <c r="L15" s="477"/>
      <c r="M15" s="103"/>
    </row>
    <row r="16" spans="1:13" s="60" customFormat="1" ht="24.75" customHeight="1">
      <c r="A16" s="474"/>
      <c r="B16" s="483"/>
      <c r="C16" s="474"/>
      <c r="D16" s="474"/>
      <c r="E16" s="470"/>
      <c r="F16" s="471"/>
      <c r="G16" s="471"/>
      <c r="H16" s="472"/>
      <c r="I16" s="474"/>
      <c r="J16" s="326" t="s">
        <v>211</v>
      </c>
      <c r="K16" s="193" t="s">
        <v>236</v>
      </c>
      <c r="L16" s="193" t="s">
        <v>282</v>
      </c>
      <c r="M16" s="103"/>
    </row>
    <row r="17" spans="1:13" s="60" customFormat="1" ht="15.75">
      <c r="A17" s="194">
        <v>1</v>
      </c>
      <c r="B17" s="195">
        <v>2</v>
      </c>
      <c r="C17" s="196">
        <v>3</v>
      </c>
      <c r="D17" s="196">
        <v>4</v>
      </c>
      <c r="E17" s="478">
        <v>5</v>
      </c>
      <c r="F17" s="478"/>
      <c r="G17" s="478"/>
      <c r="H17" s="478"/>
      <c r="I17" s="196">
        <v>6</v>
      </c>
      <c r="J17" s="350">
        <v>7</v>
      </c>
      <c r="K17" s="350" t="s">
        <v>146</v>
      </c>
      <c r="L17" s="350" t="s">
        <v>147</v>
      </c>
      <c r="M17" s="103"/>
    </row>
    <row r="18" spans="1:13" s="61" customFormat="1" ht="15.75">
      <c r="A18" s="197" t="s">
        <v>82</v>
      </c>
      <c r="B18" s="198">
        <v>801</v>
      </c>
      <c r="C18" s="199"/>
      <c r="D18" s="199"/>
      <c r="E18" s="195"/>
      <c r="F18" s="195"/>
      <c r="G18" s="200"/>
      <c r="H18" s="195"/>
      <c r="I18" s="199"/>
      <c r="J18" s="201">
        <f>J193</f>
        <v>12464.499999999998</v>
      </c>
      <c r="K18" s="201">
        <f>K193</f>
        <v>7949.500000000001</v>
      </c>
      <c r="L18" s="201">
        <f>L193</f>
        <v>8122.3</v>
      </c>
      <c r="M18" s="103"/>
    </row>
    <row r="19" spans="1:13" s="61" customFormat="1" ht="15.75" customHeight="1">
      <c r="A19" s="197" t="s">
        <v>2</v>
      </c>
      <c r="B19" s="198">
        <v>801</v>
      </c>
      <c r="C19" s="202" t="s">
        <v>149</v>
      </c>
      <c r="D19" s="202" t="s">
        <v>77</v>
      </c>
      <c r="E19" s="203"/>
      <c r="F19" s="203"/>
      <c r="G19" s="204"/>
      <c r="H19" s="203"/>
      <c r="I19" s="199"/>
      <c r="J19" s="201">
        <f>J20+J30+J59+J62+J65</f>
        <v>5457.9</v>
      </c>
      <c r="K19" s="201">
        <f>K20+K30+K59+K62+K65</f>
        <v>4936.200000000001</v>
      </c>
      <c r="L19" s="201">
        <f>L20+L30+L59+L62+L65</f>
        <v>4935.900000000001</v>
      </c>
      <c r="M19" s="103"/>
    </row>
    <row r="20" spans="1:13" s="61" customFormat="1" ht="30.75" customHeight="1">
      <c r="A20" s="205" t="s">
        <v>3</v>
      </c>
      <c r="B20" s="199">
        <v>801</v>
      </c>
      <c r="C20" s="206" t="s">
        <v>149</v>
      </c>
      <c r="D20" s="206" t="s">
        <v>150</v>
      </c>
      <c r="E20" s="203"/>
      <c r="F20" s="203"/>
      <c r="G20" s="204"/>
      <c r="H20" s="203"/>
      <c r="I20" s="199"/>
      <c r="J20" s="99">
        <f>J21</f>
        <v>842.4000000000001</v>
      </c>
      <c r="K20" s="99">
        <f>K21</f>
        <v>842.4000000000001</v>
      </c>
      <c r="L20" s="99">
        <f>L21</f>
        <v>842.4000000000001</v>
      </c>
      <c r="M20" s="103"/>
    </row>
    <row r="21" spans="1:13" s="60" customFormat="1" ht="21.75" customHeight="1">
      <c r="A21" s="205" t="s">
        <v>112</v>
      </c>
      <c r="B21" s="199">
        <v>801</v>
      </c>
      <c r="C21" s="206" t="s">
        <v>149</v>
      </c>
      <c r="D21" s="206" t="s">
        <v>150</v>
      </c>
      <c r="E21" s="203">
        <v>91</v>
      </c>
      <c r="F21" s="207">
        <v>0</v>
      </c>
      <c r="G21" s="204" t="s">
        <v>77</v>
      </c>
      <c r="H21" s="204" t="s">
        <v>76</v>
      </c>
      <c r="I21" s="199"/>
      <c r="J21" s="99">
        <f>J22+J26</f>
        <v>842.4000000000001</v>
      </c>
      <c r="K21" s="99">
        <f>K22+K26</f>
        <v>842.4000000000001</v>
      </c>
      <c r="L21" s="99">
        <f>L22+L26</f>
        <v>842.4000000000001</v>
      </c>
      <c r="M21" s="103"/>
    </row>
    <row r="22" spans="1:13" s="60" customFormat="1" ht="16.5" customHeight="1">
      <c r="A22" s="205" t="s">
        <v>136</v>
      </c>
      <c r="B22" s="199">
        <v>801</v>
      </c>
      <c r="C22" s="206" t="s">
        <v>149</v>
      </c>
      <c r="D22" s="206" t="s">
        <v>150</v>
      </c>
      <c r="E22" s="203">
        <v>91</v>
      </c>
      <c r="F22" s="207">
        <v>0</v>
      </c>
      <c r="G22" s="204" t="s">
        <v>77</v>
      </c>
      <c r="H22" s="204" t="s">
        <v>81</v>
      </c>
      <c r="I22" s="199"/>
      <c r="J22" s="99">
        <f>J23</f>
        <v>611.2</v>
      </c>
      <c r="K22" s="99">
        <f>K23</f>
        <v>611.2</v>
      </c>
      <c r="L22" s="99">
        <f>L23</f>
        <v>611.2</v>
      </c>
      <c r="M22" s="103"/>
    </row>
    <row r="23" spans="1:13" s="60" customFormat="1" ht="38.25" customHeight="1">
      <c r="A23" s="205" t="s">
        <v>113</v>
      </c>
      <c r="B23" s="199">
        <v>801</v>
      </c>
      <c r="C23" s="206" t="s">
        <v>149</v>
      </c>
      <c r="D23" s="206" t="s">
        <v>150</v>
      </c>
      <c r="E23" s="203">
        <v>91</v>
      </c>
      <c r="F23" s="207">
        <v>0</v>
      </c>
      <c r="G23" s="204" t="s">
        <v>77</v>
      </c>
      <c r="H23" s="204" t="s">
        <v>81</v>
      </c>
      <c r="I23" s="199">
        <v>120</v>
      </c>
      <c r="J23" s="99">
        <f>J24+J25</f>
        <v>611.2</v>
      </c>
      <c r="K23" s="99">
        <f>K24+K25</f>
        <v>611.2</v>
      </c>
      <c r="L23" s="99">
        <f>L24+L25</f>
        <v>611.2</v>
      </c>
      <c r="M23" s="103"/>
    </row>
    <row r="24" spans="1:13" s="275" customFormat="1" ht="21" customHeight="1" hidden="1">
      <c r="A24" s="172" t="s">
        <v>213</v>
      </c>
      <c r="B24" s="169">
        <v>801</v>
      </c>
      <c r="C24" s="173" t="s">
        <v>149</v>
      </c>
      <c r="D24" s="173" t="s">
        <v>150</v>
      </c>
      <c r="E24" s="168">
        <v>91</v>
      </c>
      <c r="F24" s="352">
        <v>0</v>
      </c>
      <c r="G24" s="171" t="s">
        <v>77</v>
      </c>
      <c r="H24" s="171" t="s">
        <v>81</v>
      </c>
      <c r="I24" s="169">
        <v>121</v>
      </c>
      <c r="J24" s="174">
        <v>470.2</v>
      </c>
      <c r="K24" s="174">
        <v>470.2</v>
      </c>
      <c r="L24" s="174">
        <v>470.2</v>
      </c>
      <c r="M24" s="274"/>
    </row>
    <row r="25" spans="1:13" s="275" customFormat="1" ht="47.25" customHeight="1" hidden="1">
      <c r="A25" s="172" t="s">
        <v>214</v>
      </c>
      <c r="B25" s="169">
        <v>801</v>
      </c>
      <c r="C25" s="173" t="s">
        <v>149</v>
      </c>
      <c r="D25" s="173" t="s">
        <v>150</v>
      </c>
      <c r="E25" s="168">
        <v>91</v>
      </c>
      <c r="F25" s="352">
        <v>0</v>
      </c>
      <c r="G25" s="171" t="s">
        <v>77</v>
      </c>
      <c r="H25" s="171" t="s">
        <v>81</v>
      </c>
      <c r="I25" s="169">
        <v>129</v>
      </c>
      <c r="J25" s="174">
        <v>141</v>
      </c>
      <c r="K25" s="174">
        <v>141</v>
      </c>
      <c r="L25" s="174">
        <v>141</v>
      </c>
      <c r="M25" s="274"/>
    </row>
    <row r="26" spans="1:13" s="100" customFormat="1" ht="47.25" customHeight="1">
      <c r="A26" s="205" t="s">
        <v>245</v>
      </c>
      <c r="B26" s="199">
        <v>801</v>
      </c>
      <c r="C26" s="206" t="s">
        <v>149</v>
      </c>
      <c r="D26" s="206" t="s">
        <v>150</v>
      </c>
      <c r="E26" s="203">
        <v>91</v>
      </c>
      <c r="F26" s="207">
        <v>0</v>
      </c>
      <c r="G26" s="204" t="s">
        <v>77</v>
      </c>
      <c r="H26" s="204" t="s">
        <v>246</v>
      </c>
      <c r="I26" s="199"/>
      <c r="J26" s="99">
        <f>J27</f>
        <v>231.20000000000002</v>
      </c>
      <c r="K26" s="99">
        <f>K27</f>
        <v>231.20000000000002</v>
      </c>
      <c r="L26" s="99">
        <f>L27</f>
        <v>231.20000000000002</v>
      </c>
      <c r="M26" s="106"/>
    </row>
    <row r="27" spans="1:13" s="100" customFormat="1" ht="31.5" customHeight="1">
      <c r="A27" s="205" t="s">
        <v>247</v>
      </c>
      <c r="B27" s="199">
        <v>801</v>
      </c>
      <c r="C27" s="206" t="s">
        <v>149</v>
      </c>
      <c r="D27" s="206" t="s">
        <v>150</v>
      </c>
      <c r="E27" s="203">
        <v>91</v>
      </c>
      <c r="F27" s="207">
        <v>0</v>
      </c>
      <c r="G27" s="204" t="s">
        <v>77</v>
      </c>
      <c r="H27" s="204" t="s">
        <v>246</v>
      </c>
      <c r="I27" s="199">
        <v>120</v>
      </c>
      <c r="J27" s="99">
        <f>J28+J29</f>
        <v>231.20000000000002</v>
      </c>
      <c r="K27" s="99">
        <f>K28+K29</f>
        <v>231.20000000000002</v>
      </c>
      <c r="L27" s="99">
        <f>L28+L29</f>
        <v>231.20000000000002</v>
      </c>
      <c r="M27" s="106"/>
    </row>
    <row r="28" spans="1:13" s="275" customFormat="1" ht="24" customHeight="1" hidden="1">
      <c r="A28" s="172" t="s">
        <v>213</v>
      </c>
      <c r="B28" s="169">
        <v>801</v>
      </c>
      <c r="C28" s="173" t="s">
        <v>149</v>
      </c>
      <c r="D28" s="173" t="s">
        <v>150</v>
      </c>
      <c r="E28" s="168">
        <v>91</v>
      </c>
      <c r="F28" s="352">
        <v>0</v>
      </c>
      <c r="G28" s="171" t="s">
        <v>77</v>
      </c>
      <c r="H28" s="171" t="s">
        <v>246</v>
      </c>
      <c r="I28" s="169">
        <v>121</v>
      </c>
      <c r="J28" s="174">
        <v>176.8</v>
      </c>
      <c r="K28" s="174">
        <v>176.8</v>
      </c>
      <c r="L28" s="174">
        <v>176.8</v>
      </c>
      <c r="M28" s="274"/>
    </row>
    <row r="29" spans="1:13" s="275" customFormat="1" ht="47.25" customHeight="1" hidden="1">
      <c r="A29" s="172" t="s">
        <v>214</v>
      </c>
      <c r="B29" s="169">
        <v>801</v>
      </c>
      <c r="C29" s="173" t="s">
        <v>149</v>
      </c>
      <c r="D29" s="173" t="s">
        <v>150</v>
      </c>
      <c r="E29" s="168">
        <v>91</v>
      </c>
      <c r="F29" s="352">
        <v>0</v>
      </c>
      <c r="G29" s="171" t="s">
        <v>77</v>
      </c>
      <c r="H29" s="171" t="s">
        <v>246</v>
      </c>
      <c r="I29" s="169">
        <v>129</v>
      </c>
      <c r="J29" s="174">
        <v>54.4</v>
      </c>
      <c r="K29" s="174">
        <v>54.4</v>
      </c>
      <c r="L29" s="174">
        <v>54.4</v>
      </c>
      <c r="M29" s="274"/>
    </row>
    <row r="30" spans="1:13" s="61" customFormat="1" ht="47.25">
      <c r="A30" s="205" t="s">
        <v>12</v>
      </c>
      <c r="B30" s="199">
        <v>801</v>
      </c>
      <c r="C30" s="206" t="s">
        <v>149</v>
      </c>
      <c r="D30" s="206" t="s">
        <v>151</v>
      </c>
      <c r="E30" s="203"/>
      <c r="F30" s="203"/>
      <c r="G30" s="204"/>
      <c r="H30" s="203"/>
      <c r="I30" s="199"/>
      <c r="J30" s="99">
        <f>J31</f>
        <v>4004.6</v>
      </c>
      <c r="K30" s="99">
        <f>K31</f>
        <v>3794.7</v>
      </c>
      <c r="L30" s="99">
        <f>L31</f>
        <v>3774.9</v>
      </c>
      <c r="M30" s="103"/>
    </row>
    <row r="31" spans="1:13" s="60" customFormat="1" ht="17.25" customHeight="1">
      <c r="A31" s="205" t="s">
        <v>112</v>
      </c>
      <c r="B31" s="199">
        <v>801</v>
      </c>
      <c r="C31" s="206" t="s">
        <v>149</v>
      </c>
      <c r="D31" s="206" t="s">
        <v>151</v>
      </c>
      <c r="E31" s="203">
        <v>91</v>
      </c>
      <c r="F31" s="204">
        <v>0</v>
      </c>
      <c r="G31" s="204" t="s">
        <v>77</v>
      </c>
      <c r="H31" s="204" t="s">
        <v>76</v>
      </c>
      <c r="I31" s="199"/>
      <c r="J31" s="99">
        <f>J32+J47+J51</f>
        <v>4004.6</v>
      </c>
      <c r="K31" s="99">
        <f>K32+K47+K51</f>
        <v>3794.7</v>
      </c>
      <c r="L31" s="99">
        <f>L32+L47+L51</f>
        <v>3774.9</v>
      </c>
      <c r="M31" s="103"/>
    </row>
    <row r="32" spans="1:13" s="62" customFormat="1" ht="15.75" customHeight="1">
      <c r="A32" s="205" t="s">
        <v>137</v>
      </c>
      <c r="B32" s="199">
        <v>801</v>
      </c>
      <c r="C32" s="206" t="s">
        <v>149</v>
      </c>
      <c r="D32" s="206" t="s">
        <v>151</v>
      </c>
      <c r="E32" s="204" t="s">
        <v>21</v>
      </c>
      <c r="F32" s="204" t="s">
        <v>31</v>
      </c>
      <c r="G32" s="204" t="s">
        <v>77</v>
      </c>
      <c r="H32" s="204" t="s">
        <v>79</v>
      </c>
      <c r="I32" s="199"/>
      <c r="J32" s="99">
        <f>J33+J38+J43</f>
        <v>2970.2999999999997</v>
      </c>
      <c r="K32" s="99">
        <f>K33+K38+K43</f>
        <v>3036.2999999999997</v>
      </c>
      <c r="L32" s="99">
        <f>L33+L38+L43</f>
        <v>3016.5</v>
      </c>
      <c r="M32" s="103"/>
    </row>
    <row r="33" spans="1:13" s="62" customFormat="1" ht="20.25" customHeight="1">
      <c r="A33" s="205" t="s">
        <v>136</v>
      </c>
      <c r="B33" s="199">
        <v>801</v>
      </c>
      <c r="C33" s="206" t="s">
        <v>149</v>
      </c>
      <c r="D33" s="206" t="s">
        <v>151</v>
      </c>
      <c r="E33" s="203">
        <v>91</v>
      </c>
      <c r="F33" s="207">
        <v>0</v>
      </c>
      <c r="G33" s="204" t="s">
        <v>77</v>
      </c>
      <c r="H33" s="204" t="s">
        <v>79</v>
      </c>
      <c r="I33" s="199">
        <v>120</v>
      </c>
      <c r="J33" s="99">
        <f>J34+J35+J36+J37</f>
        <v>1634.1</v>
      </c>
      <c r="K33" s="99">
        <f>K34+K35+K36+K37</f>
        <v>1634.1</v>
      </c>
      <c r="L33" s="99">
        <f>L34+L35+L36+L37</f>
        <v>1634.1</v>
      </c>
      <c r="M33" s="103"/>
    </row>
    <row r="34" spans="1:14" s="354" customFormat="1" ht="24" customHeight="1" hidden="1">
      <c r="A34" s="172" t="s">
        <v>237</v>
      </c>
      <c r="B34" s="169">
        <v>801</v>
      </c>
      <c r="C34" s="173" t="s">
        <v>149</v>
      </c>
      <c r="D34" s="173" t="s">
        <v>151</v>
      </c>
      <c r="E34" s="168" t="s">
        <v>21</v>
      </c>
      <c r="F34" s="168" t="s">
        <v>31</v>
      </c>
      <c r="G34" s="171" t="s">
        <v>77</v>
      </c>
      <c r="H34" s="171" t="s">
        <v>79</v>
      </c>
      <c r="I34" s="169">
        <v>121</v>
      </c>
      <c r="J34" s="174">
        <v>1258.6</v>
      </c>
      <c r="K34" s="174">
        <v>1258.6</v>
      </c>
      <c r="L34" s="174">
        <v>1258.6</v>
      </c>
      <c r="M34" s="274"/>
      <c r="N34" s="353"/>
    </row>
    <row r="35" spans="1:14" s="354" customFormat="1" ht="48" customHeight="1" hidden="1">
      <c r="A35" s="172" t="s">
        <v>238</v>
      </c>
      <c r="B35" s="169">
        <v>801</v>
      </c>
      <c r="C35" s="173" t="s">
        <v>149</v>
      </c>
      <c r="D35" s="173" t="s">
        <v>151</v>
      </c>
      <c r="E35" s="168" t="s">
        <v>21</v>
      </c>
      <c r="F35" s="168" t="s">
        <v>31</v>
      </c>
      <c r="G35" s="171" t="s">
        <v>77</v>
      </c>
      <c r="H35" s="171" t="s">
        <v>79</v>
      </c>
      <c r="I35" s="169">
        <v>129</v>
      </c>
      <c r="J35" s="174">
        <v>375.5</v>
      </c>
      <c r="K35" s="174">
        <v>375.5</v>
      </c>
      <c r="L35" s="174">
        <v>375.5</v>
      </c>
      <c r="M35" s="274"/>
      <c r="N35" s="353"/>
    </row>
    <row r="36" spans="1:14" s="354" customFormat="1" ht="29.25" customHeight="1" hidden="1">
      <c r="A36" s="172" t="s">
        <v>239</v>
      </c>
      <c r="B36" s="169">
        <v>801</v>
      </c>
      <c r="C36" s="173" t="s">
        <v>149</v>
      </c>
      <c r="D36" s="173" t="s">
        <v>151</v>
      </c>
      <c r="E36" s="168" t="s">
        <v>21</v>
      </c>
      <c r="F36" s="168" t="s">
        <v>31</v>
      </c>
      <c r="G36" s="171" t="s">
        <v>77</v>
      </c>
      <c r="H36" s="171" t="s">
        <v>79</v>
      </c>
      <c r="I36" s="169">
        <v>121</v>
      </c>
      <c r="J36" s="174"/>
      <c r="K36" s="174"/>
      <c r="L36" s="174"/>
      <c r="M36" s="274"/>
      <c r="N36" s="353"/>
    </row>
    <row r="37" spans="1:14" s="354" customFormat="1" ht="55.5" customHeight="1" hidden="1">
      <c r="A37" s="172" t="s">
        <v>240</v>
      </c>
      <c r="B37" s="169">
        <v>801</v>
      </c>
      <c r="C37" s="173" t="s">
        <v>149</v>
      </c>
      <c r="D37" s="173" t="s">
        <v>151</v>
      </c>
      <c r="E37" s="168" t="s">
        <v>21</v>
      </c>
      <c r="F37" s="168" t="s">
        <v>31</v>
      </c>
      <c r="G37" s="171" t="s">
        <v>77</v>
      </c>
      <c r="H37" s="171" t="s">
        <v>79</v>
      </c>
      <c r="I37" s="169">
        <v>129</v>
      </c>
      <c r="J37" s="174"/>
      <c r="K37" s="174"/>
      <c r="L37" s="174"/>
      <c r="M37" s="274"/>
      <c r="N37" s="353"/>
    </row>
    <row r="38" spans="1:13" s="62" customFormat="1" ht="39" customHeight="1">
      <c r="A38" s="205" t="s">
        <v>114</v>
      </c>
      <c r="B38" s="195">
        <v>801</v>
      </c>
      <c r="C38" s="203">
        <v>1</v>
      </c>
      <c r="D38" s="203">
        <v>4</v>
      </c>
      <c r="E38" s="203">
        <v>91</v>
      </c>
      <c r="F38" s="208">
        <v>0</v>
      </c>
      <c r="G38" s="204" t="s">
        <v>77</v>
      </c>
      <c r="H38" s="204" t="s">
        <v>79</v>
      </c>
      <c r="I38" s="209">
        <v>240</v>
      </c>
      <c r="J38" s="99">
        <f>J39+J41+J40+J42</f>
        <v>1241.1999999999998</v>
      </c>
      <c r="K38" s="99">
        <f>K39+K41+K40+K42</f>
        <v>1240.6999999999998</v>
      </c>
      <c r="L38" s="99">
        <f>L39+L41+L40+L42</f>
        <v>1264.7</v>
      </c>
      <c r="M38" s="103"/>
    </row>
    <row r="39" spans="1:14" s="354" customFormat="1" ht="33" customHeight="1" hidden="1">
      <c r="A39" s="172" t="s">
        <v>152</v>
      </c>
      <c r="B39" s="169">
        <v>801</v>
      </c>
      <c r="C39" s="173" t="s">
        <v>149</v>
      </c>
      <c r="D39" s="173" t="s">
        <v>151</v>
      </c>
      <c r="E39" s="168">
        <v>91</v>
      </c>
      <c r="F39" s="352">
        <v>0</v>
      </c>
      <c r="G39" s="171" t="s">
        <v>77</v>
      </c>
      <c r="H39" s="171" t="s">
        <v>79</v>
      </c>
      <c r="I39" s="169">
        <v>242</v>
      </c>
      <c r="J39" s="174">
        <f>96+30</f>
        <v>126</v>
      </c>
      <c r="K39" s="174">
        <v>163.2</v>
      </c>
      <c r="L39" s="174">
        <v>179.5</v>
      </c>
      <c r="M39" s="274"/>
      <c r="N39" s="353"/>
    </row>
    <row r="40" spans="1:14" s="354" customFormat="1" ht="33" customHeight="1" hidden="1">
      <c r="A40" s="172"/>
      <c r="B40" s="169"/>
      <c r="C40" s="173"/>
      <c r="D40" s="173"/>
      <c r="E40" s="168"/>
      <c r="F40" s="352"/>
      <c r="G40" s="171"/>
      <c r="H40" s="171"/>
      <c r="I40" s="169">
        <v>243</v>
      </c>
      <c r="J40" s="174">
        <v>0</v>
      </c>
      <c r="K40" s="174">
        <v>0</v>
      </c>
      <c r="L40" s="174">
        <v>0</v>
      </c>
      <c r="M40" s="274"/>
      <c r="N40" s="353"/>
    </row>
    <row r="41" spans="1:13" s="354" customFormat="1" ht="35.25" customHeight="1" hidden="1">
      <c r="A41" s="172" t="s">
        <v>85</v>
      </c>
      <c r="B41" s="169">
        <v>801</v>
      </c>
      <c r="C41" s="173" t="s">
        <v>149</v>
      </c>
      <c r="D41" s="173" t="s">
        <v>151</v>
      </c>
      <c r="E41" s="168" t="s">
        <v>21</v>
      </c>
      <c r="F41" s="168" t="s">
        <v>31</v>
      </c>
      <c r="G41" s="171" t="s">
        <v>77</v>
      </c>
      <c r="H41" s="171" t="s">
        <v>79</v>
      </c>
      <c r="I41" s="169">
        <v>244</v>
      </c>
      <c r="J41" s="174">
        <f>482.3+700.7+0.6-220</f>
        <v>963.5999999999999</v>
      </c>
      <c r="K41" s="174">
        <v>819.9</v>
      </c>
      <c r="L41" s="174">
        <v>801.9</v>
      </c>
      <c r="M41" s="274"/>
    </row>
    <row r="42" spans="1:13" s="354" customFormat="1" ht="35.25" customHeight="1" hidden="1">
      <c r="A42" s="172"/>
      <c r="B42" s="169"/>
      <c r="C42" s="173"/>
      <c r="D42" s="173"/>
      <c r="E42" s="168"/>
      <c r="F42" s="168"/>
      <c r="G42" s="171"/>
      <c r="H42" s="171"/>
      <c r="I42" s="169">
        <v>247</v>
      </c>
      <c r="J42" s="174">
        <f>151.5+0.1</f>
        <v>151.6</v>
      </c>
      <c r="K42" s="174">
        <v>257.6</v>
      </c>
      <c r="L42" s="174">
        <v>283.3</v>
      </c>
      <c r="M42" s="274"/>
    </row>
    <row r="43" spans="1:13" s="62" customFormat="1" ht="19.5" customHeight="1">
      <c r="A43" s="205" t="s">
        <v>115</v>
      </c>
      <c r="B43" s="195">
        <v>801</v>
      </c>
      <c r="C43" s="203">
        <v>1</v>
      </c>
      <c r="D43" s="203">
        <v>4</v>
      </c>
      <c r="E43" s="203">
        <v>91</v>
      </c>
      <c r="F43" s="203" t="s">
        <v>31</v>
      </c>
      <c r="G43" s="204" t="s">
        <v>77</v>
      </c>
      <c r="H43" s="204" t="s">
        <v>79</v>
      </c>
      <c r="I43" s="209">
        <v>850</v>
      </c>
      <c r="J43" s="99">
        <f>J44+J45+J46</f>
        <v>95</v>
      </c>
      <c r="K43" s="99">
        <f>K44+K45+K46</f>
        <v>161.5</v>
      </c>
      <c r="L43" s="99">
        <f>L44+L45+L46</f>
        <v>117.7</v>
      </c>
      <c r="M43" s="103"/>
    </row>
    <row r="44" spans="1:13" s="354" customFormat="1" ht="16.5" customHeight="1" hidden="1">
      <c r="A44" s="172" t="s">
        <v>63</v>
      </c>
      <c r="B44" s="169">
        <v>801</v>
      </c>
      <c r="C44" s="173" t="s">
        <v>149</v>
      </c>
      <c r="D44" s="173" t="s">
        <v>151</v>
      </c>
      <c r="E44" s="168" t="s">
        <v>21</v>
      </c>
      <c r="F44" s="168" t="s">
        <v>31</v>
      </c>
      <c r="G44" s="171" t="s">
        <v>77</v>
      </c>
      <c r="H44" s="171" t="s">
        <v>79</v>
      </c>
      <c r="I44" s="169">
        <v>851</v>
      </c>
      <c r="J44" s="174">
        <v>1</v>
      </c>
      <c r="K44" s="174">
        <v>1.7</v>
      </c>
      <c r="L44" s="174">
        <v>1.9</v>
      </c>
      <c r="M44" s="274"/>
    </row>
    <row r="45" spans="1:13" s="354" customFormat="1" ht="18.75" customHeight="1" hidden="1">
      <c r="A45" s="172" t="s">
        <v>64</v>
      </c>
      <c r="B45" s="169">
        <v>801</v>
      </c>
      <c r="C45" s="173" t="s">
        <v>149</v>
      </c>
      <c r="D45" s="173" t="s">
        <v>151</v>
      </c>
      <c r="E45" s="171" t="s">
        <v>21</v>
      </c>
      <c r="F45" s="171" t="s">
        <v>31</v>
      </c>
      <c r="G45" s="171" t="s">
        <v>77</v>
      </c>
      <c r="H45" s="171" t="s">
        <v>79</v>
      </c>
      <c r="I45" s="169">
        <v>852</v>
      </c>
      <c r="J45" s="174">
        <v>35</v>
      </c>
      <c r="K45" s="174">
        <v>59.5</v>
      </c>
      <c r="L45" s="174">
        <v>65.5</v>
      </c>
      <c r="M45" s="274"/>
    </row>
    <row r="46" spans="1:17" s="354" customFormat="1" ht="15" customHeight="1" hidden="1">
      <c r="A46" s="172" t="s">
        <v>80</v>
      </c>
      <c r="B46" s="169">
        <v>801</v>
      </c>
      <c r="C46" s="173" t="s">
        <v>149</v>
      </c>
      <c r="D46" s="173" t="s">
        <v>151</v>
      </c>
      <c r="E46" s="171" t="s">
        <v>21</v>
      </c>
      <c r="F46" s="171" t="s">
        <v>31</v>
      </c>
      <c r="G46" s="171" t="s">
        <v>77</v>
      </c>
      <c r="H46" s="171" t="s">
        <v>79</v>
      </c>
      <c r="I46" s="169">
        <v>853</v>
      </c>
      <c r="J46" s="174">
        <v>59</v>
      </c>
      <c r="K46" s="174">
        <v>100.3</v>
      </c>
      <c r="L46" s="174">
        <v>50.3</v>
      </c>
      <c r="M46" s="274"/>
      <c r="N46" s="353"/>
      <c r="O46" s="353"/>
      <c r="P46" s="353"/>
      <c r="Q46" s="353"/>
    </row>
    <row r="47" spans="1:14" s="347" customFormat="1" ht="48.75" customHeight="1">
      <c r="A47" s="205" t="s">
        <v>245</v>
      </c>
      <c r="B47" s="199">
        <v>801</v>
      </c>
      <c r="C47" s="206" t="s">
        <v>149</v>
      </c>
      <c r="D47" s="206" t="s">
        <v>151</v>
      </c>
      <c r="E47" s="203">
        <v>91</v>
      </c>
      <c r="F47" s="207">
        <v>0</v>
      </c>
      <c r="G47" s="204" t="s">
        <v>77</v>
      </c>
      <c r="H47" s="204" t="s">
        <v>246</v>
      </c>
      <c r="I47" s="199"/>
      <c r="J47" s="99">
        <f>J48</f>
        <v>758.4</v>
      </c>
      <c r="K47" s="99">
        <f>K48</f>
        <v>758.4</v>
      </c>
      <c r="L47" s="99">
        <f>L48</f>
        <v>758.4</v>
      </c>
      <c r="M47" s="106"/>
      <c r="N47" s="346"/>
    </row>
    <row r="48" spans="1:14" s="347" customFormat="1" ht="35.25" customHeight="1">
      <c r="A48" s="205" t="s">
        <v>247</v>
      </c>
      <c r="B48" s="199">
        <v>801</v>
      </c>
      <c r="C48" s="206" t="s">
        <v>149</v>
      </c>
      <c r="D48" s="206" t="s">
        <v>151</v>
      </c>
      <c r="E48" s="203">
        <v>91</v>
      </c>
      <c r="F48" s="207">
        <v>0</v>
      </c>
      <c r="G48" s="204" t="s">
        <v>77</v>
      </c>
      <c r="H48" s="204" t="s">
        <v>246</v>
      </c>
      <c r="I48" s="199">
        <v>120</v>
      </c>
      <c r="J48" s="99">
        <f>J49+J50</f>
        <v>758.4</v>
      </c>
      <c r="K48" s="99">
        <f>K49+K50</f>
        <v>758.4</v>
      </c>
      <c r="L48" s="99">
        <f>L49+L50</f>
        <v>758.4</v>
      </c>
      <c r="M48" s="106"/>
      <c r="N48" s="346"/>
    </row>
    <row r="49" spans="1:14" s="354" customFormat="1" ht="21.75" customHeight="1" hidden="1">
      <c r="A49" s="172" t="s">
        <v>213</v>
      </c>
      <c r="B49" s="169">
        <v>801</v>
      </c>
      <c r="C49" s="173" t="s">
        <v>149</v>
      </c>
      <c r="D49" s="173" t="s">
        <v>151</v>
      </c>
      <c r="E49" s="168">
        <v>91</v>
      </c>
      <c r="F49" s="352">
        <v>0</v>
      </c>
      <c r="G49" s="171" t="s">
        <v>77</v>
      </c>
      <c r="H49" s="171" t="s">
        <v>246</v>
      </c>
      <c r="I49" s="169">
        <v>121</v>
      </c>
      <c r="J49" s="174">
        <v>579</v>
      </c>
      <c r="K49" s="174">
        <v>579</v>
      </c>
      <c r="L49" s="174">
        <v>579</v>
      </c>
      <c r="M49" s="274"/>
      <c r="N49" s="353"/>
    </row>
    <row r="50" spans="1:14" s="354" customFormat="1" ht="51" customHeight="1" hidden="1">
      <c r="A50" s="172" t="s">
        <v>214</v>
      </c>
      <c r="B50" s="169">
        <v>801</v>
      </c>
      <c r="C50" s="173" t="s">
        <v>149</v>
      </c>
      <c r="D50" s="173" t="s">
        <v>151</v>
      </c>
      <c r="E50" s="168">
        <v>91</v>
      </c>
      <c r="F50" s="352">
        <v>0</v>
      </c>
      <c r="G50" s="171" t="s">
        <v>77</v>
      </c>
      <c r="H50" s="171" t="s">
        <v>246</v>
      </c>
      <c r="I50" s="169">
        <v>129</v>
      </c>
      <c r="J50" s="174">
        <v>179.4</v>
      </c>
      <c r="K50" s="174">
        <v>179.4</v>
      </c>
      <c r="L50" s="174">
        <v>179.4</v>
      </c>
      <c r="M50" s="274"/>
      <c r="N50" s="353"/>
    </row>
    <row r="51" spans="1:13" s="64" customFormat="1" ht="80.25" customHeight="1">
      <c r="A51" s="205" t="s">
        <v>154</v>
      </c>
      <c r="B51" s="199">
        <v>801</v>
      </c>
      <c r="C51" s="206" t="s">
        <v>149</v>
      </c>
      <c r="D51" s="206" t="s">
        <v>151</v>
      </c>
      <c r="E51" s="223">
        <v>91</v>
      </c>
      <c r="F51" s="224">
        <v>0</v>
      </c>
      <c r="G51" s="224" t="s">
        <v>77</v>
      </c>
      <c r="H51" s="224" t="s">
        <v>120</v>
      </c>
      <c r="I51" s="199"/>
      <c r="J51" s="99">
        <f>J53+J57+J55</f>
        <v>275.9</v>
      </c>
      <c r="K51" s="99">
        <f>K53+K57+K55</f>
        <v>0</v>
      </c>
      <c r="L51" s="99">
        <f>L53+L57+L55</f>
        <v>0</v>
      </c>
      <c r="M51" s="103"/>
    </row>
    <row r="52" spans="1:13" s="64" customFormat="1" ht="37.5" customHeight="1">
      <c r="A52" s="205" t="s">
        <v>116</v>
      </c>
      <c r="B52" s="195">
        <v>801</v>
      </c>
      <c r="C52" s="203">
        <v>1</v>
      </c>
      <c r="D52" s="203">
        <v>4</v>
      </c>
      <c r="E52" s="203">
        <v>91</v>
      </c>
      <c r="F52" s="204" t="s">
        <v>31</v>
      </c>
      <c r="G52" s="204" t="s">
        <v>77</v>
      </c>
      <c r="H52" s="204" t="s">
        <v>108</v>
      </c>
      <c r="I52" s="209"/>
      <c r="J52" s="99">
        <f>J53</f>
        <v>89.6</v>
      </c>
      <c r="K52" s="99">
        <f>K53</f>
        <v>0</v>
      </c>
      <c r="L52" s="99">
        <f>L53</f>
        <v>0</v>
      </c>
      <c r="M52" s="103"/>
    </row>
    <row r="53" spans="1:13" s="355" customFormat="1" ht="15.75">
      <c r="A53" s="205" t="s">
        <v>23</v>
      </c>
      <c r="B53" s="195">
        <v>801</v>
      </c>
      <c r="C53" s="203">
        <v>1</v>
      </c>
      <c r="D53" s="203">
        <v>4</v>
      </c>
      <c r="E53" s="203">
        <v>91</v>
      </c>
      <c r="F53" s="204" t="s">
        <v>31</v>
      </c>
      <c r="G53" s="204" t="s">
        <v>77</v>
      </c>
      <c r="H53" s="204" t="s">
        <v>108</v>
      </c>
      <c r="I53" s="209">
        <v>540</v>
      </c>
      <c r="J53" s="99">
        <v>89.6</v>
      </c>
      <c r="K53" s="99">
        <v>0</v>
      </c>
      <c r="L53" s="99">
        <v>0</v>
      </c>
      <c r="M53" s="106"/>
    </row>
    <row r="54" spans="1:13" s="98" customFormat="1" ht="96.75" customHeight="1">
      <c r="A54" s="205" t="s">
        <v>197</v>
      </c>
      <c r="B54" s="195">
        <v>801</v>
      </c>
      <c r="C54" s="203">
        <v>1</v>
      </c>
      <c r="D54" s="203">
        <v>4</v>
      </c>
      <c r="E54" s="204" t="s">
        <v>21</v>
      </c>
      <c r="F54" s="204" t="s">
        <v>31</v>
      </c>
      <c r="G54" s="204" t="s">
        <v>77</v>
      </c>
      <c r="H54" s="204" t="s">
        <v>119</v>
      </c>
      <c r="I54" s="209"/>
      <c r="J54" s="99">
        <f>J55</f>
        <v>56.2</v>
      </c>
      <c r="K54" s="99">
        <f>K55</f>
        <v>0</v>
      </c>
      <c r="L54" s="99">
        <f>L55</f>
        <v>0</v>
      </c>
      <c r="M54" s="105"/>
    </row>
    <row r="55" spans="1:13" s="342" customFormat="1" ht="15.75">
      <c r="A55" s="205" t="s">
        <v>23</v>
      </c>
      <c r="B55" s="195">
        <v>801</v>
      </c>
      <c r="C55" s="203">
        <v>1</v>
      </c>
      <c r="D55" s="203">
        <v>4</v>
      </c>
      <c r="E55" s="204" t="s">
        <v>21</v>
      </c>
      <c r="F55" s="204" t="s">
        <v>31</v>
      </c>
      <c r="G55" s="204" t="s">
        <v>77</v>
      </c>
      <c r="H55" s="204" t="s">
        <v>119</v>
      </c>
      <c r="I55" s="209">
        <v>540</v>
      </c>
      <c r="J55" s="99">
        <v>56.2</v>
      </c>
      <c r="K55" s="99">
        <v>0</v>
      </c>
      <c r="L55" s="99">
        <v>0</v>
      </c>
      <c r="M55" s="339"/>
    </row>
    <row r="56" spans="1:13" s="98" customFormat="1" ht="63" customHeight="1">
      <c r="A56" s="205" t="s">
        <v>117</v>
      </c>
      <c r="B56" s="195">
        <v>801</v>
      </c>
      <c r="C56" s="203">
        <v>1</v>
      </c>
      <c r="D56" s="203">
        <v>4</v>
      </c>
      <c r="E56" s="204" t="s">
        <v>21</v>
      </c>
      <c r="F56" s="204" t="s">
        <v>31</v>
      </c>
      <c r="G56" s="204" t="s">
        <v>77</v>
      </c>
      <c r="H56" s="204" t="s">
        <v>118</v>
      </c>
      <c r="I56" s="209"/>
      <c r="J56" s="99">
        <f>J57</f>
        <v>130.1</v>
      </c>
      <c r="K56" s="99">
        <f>K57</f>
        <v>0</v>
      </c>
      <c r="L56" s="99">
        <f>L57</f>
        <v>0</v>
      </c>
      <c r="M56" s="105"/>
    </row>
    <row r="57" spans="1:13" s="342" customFormat="1" ht="15.75">
      <c r="A57" s="205" t="s">
        <v>23</v>
      </c>
      <c r="B57" s="195">
        <v>801</v>
      </c>
      <c r="C57" s="203">
        <v>1</v>
      </c>
      <c r="D57" s="203">
        <v>4</v>
      </c>
      <c r="E57" s="204" t="s">
        <v>21</v>
      </c>
      <c r="F57" s="204" t="s">
        <v>31</v>
      </c>
      <c r="G57" s="204" t="s">
        <v>77</v>
      </c>
      <c r="H57" s="204" t="s">
        <v>118</v>
      </c>
      <c r="I57" s="209">
        <v>540</v>
      </c>
      <c r="J57" s="99">
        <v>130.1</v>
      </c>
      <c r="K57" s="99">
        <v>0</v>
      </c>
      <c r="L57" s="99">
        <v>0</v>
      </c>
      <c r="M57" s="339"/>
    </row>
    <row r="58" spans="1:13" s="63" customFormat="1" ht="33" customHeight="1">
      <c r="A58" s="205" t="s">
        <v>155</v>
      </c>
      <c r="B58" s="199">
        <v>801</v>
      </c>
      <c r="C58" s="206" t="s">
        <v>149</v>
      </c>
      <c r="D58" s="206" t="s">
        <v>156</v>
      </c>
      <c r="E58" s="204"/>
      <c r="F58" s="204"/>
      <c r="G58" s="204"/>
      <c r="H58" s="204"/>
      <c r="I58" s="199"/>
      <c r="J58" s="99">
        <f>J59</f>
        <v>35.5</v>
      </c>
      <c r="K58" s="99">
        <f aca="true" t="shared" si="0" ref="K58:L60">K59</f>
        <v>0</v>
      </c>
      <c r="L58" s="99">
        <f t="shared" si="0"/>
        <v>0</v>
      </c>
      <c r="M58" s="103"/>
    </row>
    <row r="59" spans="1:13" s="64" customFormat="1" ht="78" customHeight="1">
      <c r="A59" s="205" t="s">
        <v>154</v>
      </c>
      <c r="B59" s="199">
        <v>801</v>
      </c>
      <c r="C59" s="206" t="s">
        <v>149</v>
      </c>
      <c r="D59" s="206" t="s">
        <v>156</v>
      </c>
      <c r="E59" s="204" t="s">
        <v>21</v>
      </c>
      <c r="F59" s="204" t="s">
        <v>31</v>
      </c>
      <c r="G59" s="204" t="s">
        <v>77</v>
      </c>
      <c r="H59" s="204" t="s">
        <v>122</v>
      </c>
      <c r="I59" s="199"/>
      <c r="J59" s="99">
        <f>J60</f>
        <v>35.5</v>
      </c>
      <c r="K59" s="99">
        <f t="shared" si="0"/>
        <v>0</v>
      </c>
      <c r="L59" s="99">
        <f t="shared" si="0"/>
        <v>0</v>
      </c>
      <c r="M59" s="103"/>
    </row>
    <row r="60" spans="1:13" s="64" customFormat="1" ht="30.75" customHeight="1">
      <c r="A60" s="205" t="s">
        <v>121</v>
      </c>
      <c r="B60" s="195">
        <v>801</v>
      </c>
      <c r="C60" s="203">
        <v>1</v>
      </c>
      <c r="D60" s="203">
        <v>6</v>
      </c>
      <c r="E60" s="204" t="s">
        <v>21</v>
      </c>
      <c r="F60" s="204" t="s">
        <v>31</v>
      </c>
      <c r="G60" s="204" t="s">
        <v>77</v>
      </c>
      <c r="H60" s="204" t="s">
        <v>122</v>
      </c>
      <c r="I60" s="209"/>
      <c r="J60" s="99">
        <f>J61</f>
        <v>35.5</v>
      </c>
      <c r="K60" s="99">
        <f t="shared" si="0"/>
        <v>0</v>
      </c>
      <c r="L60" s="99">
        <f t="shared" si="0"/>
        <v>0</v>
      </c>
      <c r="M60" s="103"/>
    </row>
    <row r="61" spans="1:13" s="343" customFormat="1" ht="14.25" customHeight="1">
      <c r="A61" s="205" t="s">
        <v>23</v>
      </c>
      <c r="B61" s="195">
        <v>801</v>
      </c>
      <c r="C61" s="203">
        <v>1</v>
      </c>
      <c r="D61" s="203">
        <v>6</v>
      </c>
      <c r="E61" s="204" t="s">
        <v>21</v>
      </c>
      <c r="F61" s="204" t="s">
        <v>31</v>
      </c>
      <c r="G61" s="204" t="s">
        <v>77</v>
      </c>
      <c r="H61" s="204" t="s">
        <v>122</v>
      </c>
      <c r="I61" s="209">
        <v>540</v>
      </c>
      <c r="J61" s="99">
        <v>35.5</v>
      </c>
      <c r="K61" s="99">
        <v>0</v>
      </c>
      <c r="L61" s="99">
        <v>0</v>
      </c>
      <c r="M61" s="339"/>
    </row>
    <row r="62" spans="1:13" s="60" customFormat="1" ht="15.75">
      <c r="A62" s="205" t="s">
        <v>4</v>
      </c>
      <c r="B62" s="199">
        <v>801</v>
      </c>
      <c r="C62" s="206" t="s">
        <v>149</v>
      </c>
      <c r="D62" s="206" t="s">
        <v>157</v>
      </c>
      <c r="E62" s="204"/>
      <c r="F62" s="204"/>
      <c r="G62" s="204"/>
      <c r="H62" s="204"/>
      <c r="I62" s="199"/>
      <c r="J62" s="99">
        <f aca="true" t="shared" si="1" ref="J62:L63">J63</f>
        <v>3</v>
      </c>
      <c r="K62" s="99">
        <f t="shared" si="1"/>
        <v>5.1</v>
      </c>
      <c r="L62" s="99">
        <f t="shared" si="1"/>
        <v>5.6</v>
      </c>
      <c r="M62" s="103"/>
    </row>
    <row r="63" spans="1:13" s="60" customFormat="1" ht="15.75">
      <c r="A63" s="205" t="s">
        <v>25</v>
      </c>
      <c r="B63" s="225">
        <v>801</v>
      </c>
      <c r="C63" s="226">
        <v>1</v>
      </c>
      <c r="D63" s="226">
        <v>11</v>
      </c>
      <c r="E63" s="204" t="s">
        <v>109</v>
      </c>
      <c r="F63" s="204" t="s">
        <v>110</v>
      </c>
      <c r="G63" s="204" t="s">
        <v>77</v>
      </c>
      <c r="H63" s="204" t="s">
        <v>76</v>
      </c>
      <c r="I63" s="209"/>
      <c r="J63" s="99">
        <f t="shared" si="1"/>
        <v>3</v>
      </c>
      <c r="K63" s="99">
        <f t="shared" si="1"/>
        <v>5.1</v>
      </c>
      <c r="L63" s="99">
        <f t="shared" si="1"/>
        <v>5.6</v>
      </c>
      <c r="M63" s="103"/>
    </row>
    <row r="64" spans="1:13" s="276" customFormat="1" ht="15.75">
      <c r="A64" s="205" t="s">
        <v>22</v>
      </c>
      <c r="B64" s="225">
        <v>801</v>
      </c>
      <c r="C64" s="226">
        <v>1</v>
      </c>
      <c r="D64" s="226">
        <v>11</v>
      </c>
      <c r="E64" s="204" t="s">
        <v>109</v>
      </c>
      <c r="F64" s="204" t="s">
        <v>110</v>
      </c>
      <c r="G64" s="204" t="s">
        <v>77</v>
      </c>
      <c r="H64" s="204" t="s">
        <v>76</v>
      </c>
      <c r="I64" s="209">
        <v>870</v>
      </c>
      <c r="J64" s="99">
        <v>3</v>
      </c>
      <c r="K64" s="99">
        <v>5.1</v>
      </c>
      <c r="L64" s="99">
        <v>5.6</v>
      </c>
      <c r="M64" s="106"/>
    </row>
    <row r="65" spans="1:13" s="60" customFormat="1" ht="17.25" customHeight="1">
      <c r="A65" s="205" t="s">
        <v>5</v>
      </c>
      <c r="B65" s="199">
        <v>801</v>
      </c>
      <c r="C65" s="206" t="s">
        <v>149</v>
      </c>
      <c r="D65" s="206" t="s">
        <v>158</v>
      </c>
      <c r="E65" s="204"/>
      <c r="F65" s="204"/>
      <c r="G65" s="204"/>
      <c r="H65" s="204"/>
      <c r="I65" s="199"/>
      <c r="J65" s="99">
        <f>J67+J70+J73+J74+J77+J79+J81</f>
        <v>572.4</v>
      </c>
      <c r="K65" s="99">
        <f>K67+K70+K73+K74+K77+K79+K81</f>
        <v>294</v>
      </c>
      <c r="L65" s="99">
        <f>L67+L70+L73+L74+L77+L79+L81</f>
        <v>313</v>
      </c>
      <c r="M65" s="103"/>
    </row>
    <row r="66" spans="1:13" s="60" customFormat="1" ht="17.25" customHeight="1">
      <c r="A66" s="205" t="s">
        <v>137</v>
      </c>
      <c r="B66" s="195">
        <v>801</v>
      </c>
      <c r="C66" s="203">
        <v>1</v>
      </c>
      <c r="D66" s="203">
        <v>13</v>
      </c>
      <c r="E66" s="204" t="s">
        <v>21</v>
      </c>
      <c r="F66" s="204" t="s">
        <v>31</v>
      </c>
      <c r="G66" s="204" t="s">
        <v>77</v>
      </c>
      <c r="H66" s="204" t="s">
        <v>79</v>
      </c>
      <c r="I66" s="209"/>
      <c r="J66" s="99">
        <f>J67+J69</f>
        <v>185.6</v>
      </c>
      <c r="K66" s="99">
        <f aca="true" t="shared" si="2" ref="J66:L67">K67</f>
        <v>287</v>
      </c>
      <c r="L66" s="99">
        <f t="shared" si="2"/>
        <v>306</v>
      </c>
      <c r="M66" s="103"/>
    </row>
    <row r="67" spans="1:13" s="60" customFormat="1" ht="42" customHeight="1">
      <c r="A67" s="205" t="s">
        <v>114</v>
      </c>
      <c r="B67" s="195">
        <v>801</v>
      </c>
      <c r="C67" s="203">
        <v>1</v>
      </c>
      <c r="D67" s="203">
        <v>13</v>
      </c>
      <c r="E67" s="204" t="s">
        <v>21</v>
      </c>
      <c r="F67" s="204" t="s">
        <v>31</v>
      </c>
      <c r="G67" s="204" t="s">
        <v>77</v>
      </c>
      <c r="H67" s="204" t="s">
        <v>79</v>
      </c>
      <c r="I67" s="209">
        <v>240</v>
      </c>
      <c r="J67" s="99">
        <f t="shared" si="2"/>
        <v>130</v>
      </c>
      <c r="K67" s="99">
        <f t="shared" si="2"/>
        <v>287</v>
      </c>
      <c r="L67" s="99">
        <f t="shared" si="2"/>
        <v>306</v>
      </c>
      <c r="M67" s="103"/>
    </row>
    <row r="68" spans="1:13" s="275" customFormat="1" ht="35.25" customHeight="1" hidden="1">
      <c r="A68" s="172" t="s">
        <v>62</v>
      </c>
      <c r="B68" s="170">
        <v>801</v>
      </c>
      <c r="C68" s="168">
        <v>1</v>
      </c>
      <c r="D68" s="168">
        <v>13</v>
      </c>
      <c r="E68" s="171" t="s">
        <v>21</v>
      </c>
      <c r="F68" s="171" t="s">
        <v>31</v>
      </c>
      <c r="G68" s="171" t="s">
        <v>77</v>
      </c>
      <c r="H68" s="171" t="s">
        <v>79</v>
      </c>
      <c r="I68" s="175">
        <v>244</v>
      </c>
      <c r="J68" s="174">
        <v>130</v>
      </c>
      <c r="K68" s="174">
        <v>287</v>
      </c>
      <c r="L68" s="174">
        <v>306</v>
      </c>
      <c r="M68" s="274"/>
    </row>
    <row r="69" spans="1:13" s="100" customFormat="1" ht="24.75" customHeight="1">
      <c r="A69" s="205" t="s">
        <v>80</v>
      </c>
      <c r="B69" s="195">
        <v>801</v>
      </c>
      <c r="C69" s="203">
        <v>1</v>
      </c>
      <c r="D69" s="203">
        <v>13</v>
      </c>
      <c r="E69" s="204" t="s">
        <v>21</v>
      </c>
      <c r="F69" s="204" t="s">
        <v>31</v>
      </c>
      <c r="G69" s="204" t="s">
        <v>77</v>
      </c>
      <c r="H69" s="204" t="s">
        <v>79</v>
      </c>
      <c r="I69" s="209">
        <v>850</v>
      </c>
      <c r="J69" s="99">
        <f>J70</f>
        <v>55.6</v>
      </c>
      <c r="K69" s="99">
        <f>K70</f>
        <v>5</v>
      </c>
      <c r="L69" s="99">
        <f>L70</f>
        <v>5</v>
      </c>
      <c r="M69" s="106"/>
    </row>
    <row r="70" spans="1:13" s="275" customFormat="1" ht="35.25" customHeight="1" hidden="1">
      <c r="A70" s="172"/>
      <c r="B70" s="170">
        <v>801</v>
      </c>
      <c r="C70" s="168">
        <v>1</v>
      </c>
      <c r="D70" s="168">
        <v>13</v>
      </c>
      <c r="E70" s="171" t="s">
        <v>21</v>
      </c>
      <c r="F70" s="171" t="s">
        <v>31</v>
      </c>
      <c r="G70" s="171" t="s">
        <v>77</v>
      </c>
      <c r="H70" s="171" t="s">
        <v>79</v>
      </c>
      <c r="I70" s="175">
        <v>853</v>
      </c>
      <c r="J70" s="174">
        <f>55+0.1+0.5</f>
        <v>55.6</v>
      </c>
      <c r="K70" s="174">
        <v>5</v>
      </c>
      <c r="L70" s="174">
        <v>5</v>
      </c>
      <c r="M70" s="274"/>
    </row>
    <row r="71" spans="1:13" s="100" customFormat="1" ht="35.25" customHeight="1">
      <c r="A71" s="397" t="s">
        <v>270</v>
      </c>
      <c r="B71" s="210">
        <v>801</v>
      </c>
      <c r="C71" s="203">
        <v>1</v>
      </c>
      <c r="D71" s="203">
        <v>13</v>
      </c>
      <c r="E71" s="204" t="s">
        <v>21</v>
      </c>
      <c r="F71" s="204" t="s">
        <v>31</v>
      </c>
      <c r="G71" s="204" t="s">
        <v>77</v>
      </c>
      <c r="H71" s="204" t="s">
        <v>271</v>
      </c>
      <c r="I71" s="209"/>
      <c r="J71" s="99">
        <f aca="true" t="shared" si="3" ref="J71:L72">J72</f>
        <v>15</v>
      </c>
      <c r="K71" s="99">
        <f t="shared" si="3"/>
        <v>0</v>
      </c>
      <c r="L71" s="99">
        <f t="shared" si="3"/>
        <v>0</v>
      </c>
      <c r="M71" s="106"/>
    </row>
    <row r="72" spans="1:13" s="100" customFormat="1" ht="35.25" customHeight="1">
      <c r="A72" s="397" t="s">
        <v>272</v>
      </c>
      <c r="B72" s="210">
        <v>801</v>
      </c>
      <c r="C72" s="203">
        <v>1</v>
      </c>
      <c r="D72" s="203">
        <v>13</v>
      </c>
      <c r="E72" s="204" t="s">
        <v>21</v>
      </c>
      <c r="F72" s="204" t="s">
        <v>31</v>
      </c>
      <c r="G72" s="204" t="s">
        <v>77</v>
      </c>
      <c r="H72" s="204" t="s">
        <v>271</v>
      </c>
      <c r="I72" s="209">
        <v>240</v>
      </c>
      <c r="J72" s="99">
        <f t="shared" si="3"/>
        <v>15</v>
      </c>
      <c r="K72" s="99">
        <f t="shared" si="3"/>
        <v>0</v>
      </c>
      <c r="L72" s="99">
        <f t="shared" si="3"/>
        <v>0</v>
      </c>
      <c r="M72" s="106"/>
    </row>
    <row r="73" spans="1:13" s="279" customFormat="1" ht="35.25" customHeight="1" hidden="1">
      <c r="A73" s="396" t="s">
        <v>62</v>
      </c>
      <c r="B73" s="364">
        <v>801</v>
      </c>
      <c r="C73" s="168">
        <v>1</v>
      </c>
      <c r="D73" s="168">
        <v>13</v>
      </c>
      <c r="E73" s="171" t="s">
        <v>21</v>
      </c>
      <c r="F73" s="171" t="s">
        <v>31</v>
      </c>
      <c r="G73" s="171" t="s">
        <v>77</v>
      </c>
      <c r="H73" s="171" t="s">
        <v>271</v>
      </c>
      <c r="I73" s="175">
        <v>244</v>
      </c>
      <c r="J73" s="174">
        <v>15</v>
      </c>
      <c r="K73" s="174">
        <v>0</v>
      </c>
      <c r="L73" s="174">
        <v>0</v>
      </c>
      <c r="M73" s="395"/>
    </row>
    <row r="74" spans="1:13" s="60" customFormat="1" ht="18.75" customHeight="1">
      <c r="A74" s="205" t="s">
        <v>212</v>
      </c>
      <c r="B74" s="195">
        <v>801</v>
      </c>
      <c r="C74" s="203">
        <v>1</v>
      </c>
      <c r="D74" s="203">
        <v>13</v>
      </c>
      <c r="E74" s="204" t="s">
        <v>21</v>
      </c>
      <c r="F74" s="204" t="s">
        <v>31</v>
      </c>
      <c r="G74" s="204" t="s">
        <v>77</v>
      </c>
      <c r="H74" s="204" t="s">
        <v>207</v>
      </c>
      <c r="I74" s="209"/>
      <c r="J74" s="99">
        <f>J76</f>
        <v>2</v>
      </c>
      <c r="K74" s="99">
        <f>K76</f>
        <v>2</v>
      </c>
      <c r="L74" s="99">
        <f>L76</f>
        <v>2</v>
      </c>
      <c r="M74" s="103"/>
    </row>
    <row r="75" spans="1:13" s="60" customFormat="1" ht="34.5" customHeight="1">
      <c r="A75" s="205" t="s">
        <v>114</v>
      </c>
      <c r="B75" s="195">
        <v>801</v>
      </c>
      <c r="C75" s="203">
        <v>1</v>
      </c>
      <c r="D75" s="203">
        <v>13</v>
      </c>
      <c r="E75" s="204" t="s">
        <v>21</v>
      </c>
      <c r="F75" s="204" t="s">
        <v>31</v>
      </c>
      <c r="G75" s="204" t="s">
        <v>77</v>
      </c>
      <c r="H75" s="204" t="s">
        <v>207</v>
      </c>
      <c r="I75" s="209">
        <v>240</v>
      </c>
      <c r="J75" s="99">
        <f>J76</f>
        <v>2</v>
      </c>
      <c r="K75" s="99">
        <f>K76</f>
        <v>2</v>
      </c>
      <c r="L75" s="99">
        <f>L76</f>
        <v>2</v>
      </c>
      <c r="M75" s="103"/>
    </row>
    <row r="76" spans="1:13" s="275" customFormat="1" ht="36.75" customHeight="1" hidden="1">
      <c r="A76" s="172" t="s">
        <v>62</v>
      </c>
      <c r="B76" s="170">
        <v>801</v>
      </c>
      <c r="C76" s="168">
        <v>1</v>
      </c>
      <c r="D76" s="168">
        <v>13</v>
      </c>
      <c r="E76" s="171" t="s">
        <v>21</v>
      </c>
      <c r="F76" s="171" t="s">
        <v>31</v>
      </c>
      <c r="G76" s="171" t="s">
        <v>77</v>
      </c>
      <c r="H76" s="171" t="s">
        <v>207</v>
      </c>
      <c r="I76" s="175">
        <v>244</v>
      </c>
      <c r="J76" s="174">
        <v>2</v>
      </c>
      <c r="K76" s="174">
        <v>2</v>
      </c>
      <c r="L76" s="174">
        <v>2</v>
      </c>
      <c r="M76" s="274"/>
    </row>
    <row r="77" spans="1:13" s="60" customFormat="1" ht="66.75" customHeight="1">
      <c r="A77" s="205" t="s">
        <v>123</v>
      </c>
      <c r="B77" s="195">
        <v>801</v>
      </c>
      <c r="C77" s="203">
        <v>1</v>
      </c>
      <c r="D77" s="203">
        <v>13</v>
      </c>
      <c r="E77" s="204" t="s">
        <v>21</v>
      </c>
      <c r="F77" s="204" t="s">
        <v>31</v>
      </c>
      <c r="G77" s="204" t="s">
        <v>77</v>
      </c>
      <c r="H77" s="204" t="s">
        <v>124</v>
      </c>
      <c r="I77" s="209"/>
      <c r="J77" s="99">
        <f>J78</f>
        <v>52.5</v>
      </c>
      <c r="K77" s="99">
        <f>K78</f>
        <v>0</v>
      </c>
      <c r="L77" s="99">
        <f>L78</f>
        <v>0</v>
      </c>
      <c r="M77" s="103"/>
    </row>
    <row r="78" spans="1:13" s="340" customFormat="1" ht="16.5" customHeight="1">
      <c r="A78" s="205" t="s">
        <v>23</v>
      </c>
      <c r="B78" s="195">
        <v>801</v>
      </c>
      <c r="C78" s="203">
        <v>1</v>
      </c>
      <c r="D78" s="203">
        <v>13</v>
      </c>
      <c r="E78" s="204" t="s">
        <v>21</v>
      </c>
      <c r="F78" s="204" t="s">
        <v>31</v>
      </c>
      <c r="G78" s="204" t="s">
        <v>77</v>
      </c>
      <c r="H78" s="204" t="s">
        <v>124</v>
      </c>
      <c r="I78" s="209">
        <v>540</v>
      </c>
      <c r="J78" s="99">
        <v>52.5</v>
      </c>
      <c r="K78" s="99">
        <v>0</v>
      </c>
      <c r="L78" s="99">
        <v>0</v>
      </c>
      <c r="M78" s="339"/>
    </row>
    <row r="79" spans="1:13" s="60" customFormat="1" ht="49.5" customHeight="1">
      <c r="A79" s="205" t="s">
        <v>198</v>
      </c>
      <c r="B79" s="195">
        <v>801</v>
      </c>
      <c r="C79" s="203">
        <v>1</v>
      </c>
      <c r="D79" s="203">
        <v>13</v>
      </c>
      <c r="E79" s="204" t="s">
        <v>21</v>
      </c>
      <c r="F79" s="204" t="s">
        <v>31</v>
      </c>
      <c r="G79" s="204" t="s">
        <v>77</v>
      </c>
      <c r="H79" s="204" t="s">
        <v>199</v>
      </c>
      <c r="I79" s="209"/>
      <c r="J79" s="99">
        <f>J80</f>
        <v>316.9</v>
      </c>
      <c r="K79" s="99">
        <f>K80</f>
        <v>0</v>
      </c>
      <c r="L79" s="99">
        <f>L80</f>
        <v>0</v>
      </c>
      <c r="M79" s="103"/>
    </row>
    <row r="80" spans="1:13" s="340" customFormat="1" ht="18" customHeight="1">
      <c r="A80" s="205" t="s">
        <v>23</v>
      </c>
      <c r="B80" s="195">
        <v>801</v>
      </c>
      <c r="C80" s="203">
        <v>1</v>
      </c>
      <c r="D80" s="203">
        <v>13</v>
      </c>
      <c r="E80" s="204" t="s">
        <v>21</v>
      </c>
      <c r="F80" s="204" t="s">
        <v>31</v>
      </c>
      <c r="G80" s="204" t="s">
        <v>77</v>
      </c>
      <c r="H80" s="204" t="s">
        <v>199</v>
      </c>
      <c r="I80" s="209">
        <v>540</v>
      </c>
      <c r="J80" s="99">
        <v>316.9</v>
      </c>
      <c r="K80" s="99">
        <v>0</v>
      </c>
      <c r="L80" s="99">
        <v>0</v>
      </c>
      <c r="M80" s="339"/>
    </row>
    <row r="81" spans="1:13" s="97" customFormat="1" ht="52.5" customHeight="1">
      <c r="A81" s="205" t="s">
        <v>176</v>
      </c>
      <c r="B81" s="195">
        <v>801</v>
      </c>
      <c r="C81" s="203">
        <v>1</v>
      </c>
      <c r="D81" s="203">
        <v>13</v>
      </c>
      <c r="E81" s="204" t="s">
        <v>21</v>
      </c>
      <c r="F81" s="204" t="s">
        <v>31</v>
      </c>
      <c r="G81" s="204" t="s">
        <v>77</v>
      </c>
      <c r="H81" s="204" t="s">
        <v>177</v>
      </c>
      <c r="I81" s="209"/>
      <c r="J81" s="99">
        <f>J82</f>
        <v>0.4</v>
      </c>
      <c r="K81" s="99">
        <f>K82</f>
        <v>0</v>
      </c>
      <c r="L81" s="99">
        <f>L82</f>
        <v>0</v>
      </c>
      <c r="M81" s="105"/>
    </row>
    <row r="82" spans="1:13" s="340" customFormat="1" ht="16.5" customHeight="1">
      <c r="A82" s="205" t="s">
        <v>23</v>
      </c>
      <c r="B82" s="195">
        <v>801</v>
      </c>
      <c r="C82" s="203">
        <v>1</v>
      </c>
      <c r="D82" s="203">
        <v>13</v>
      </c>
      <c r="E82" s="204" t="s">
        <v>21</v>
      </c>
      <c r="F82" s="204" t="s">
        <v>31</v>
      </c>
      <c r="G82" s="204" t="s">
        <v>77</v>
      </c>
      <c r="H82" s="204" t="s">
        <v>177</v>
      </c>
      <c r="I82" s="209">
        <v>540</v>
      </c>
      <c r="J82" s="99">
        <v>0.4</v>
      </c>
      <c r="K82" s="99">
        <v>0</v>
      </c>
      <c r="L82" s="99">
        <v>0</v>
      </c>
      <c r="M82" s="339"/>
    </row>
    <row r="83" spans="1:13" s="64" customFormat="1" ht="16.5" customHeight="1">
      <c r="A83" s="197" t="s">
        <v>13</v>
      </c>
      <c r="B83" s="198">
        <v>801</v>
      </c>
      <c r="C83" s="202" t="s">
        <v>150</v>
      </c>
      <c r="D83" s="202" t="s">
        <v>77</v>
      </c>
      <c r="E83" s="204"/>
      <c r="F83" s="204"/>
      <c r="G83" s="204"/>
      <c r="H83" s="204"/>
      <c r="I83" s="199"/>
      <c r="J83" s="201">
        <f aca="true" t="shared" si="4" ref="J83:L84">J84</f>
        <v>107.1</v>
      </c>
      <c r="K83" s="201">
        <f t="shared" si="4"/>
        <v>110.60000000000001</v>
      </c>
      <c r="L83" s="201">
        <f t="shared" si="4"/>
        <v>114.5</v>
      </c>
      <c r="M83" s="103"/>
    </row>
    <row r="84" spans="1:13" s="63" customFormat="1" ht="34.5" customHeight="1">
      <c r="A84" s="205" t="s">
        <v>111</v>
      </c>
      <c r="B84" s="195">
        <v>801</v>
      </c>
      <c r="C84" s="203">
        <v>2</v>
      </c>
      <c r="D84" s="203">
        <v>3</v>
      </c>
      <c r="E84" s="204" t="s">
        <v>21</v>
      </c>
      <c r="F84" s="204" t="s">
        <v>31</v>
      </c>
      <c r="G84" s="204" t="s">
        <v>77</v>
      </c>
      <c r="H84" s="204" t="s">
        <v>78</v>
      </c>
      <c r="I84" s="209"/>
      <c r="J84" s="99">
        <f t="shared" si="4"/>
        <v>107.1</v>
      </c>
      <c r="K84" s="99">
        <f t="shared" si="4"/>
        <v>110.60000000000001</v>
      </c>
      <c r="L84" s="99">
        <f t="shared" si="4"/>
        <v>114.5</v>
      </c>
      <c r="M84" s="103"/>
    </row>
    <row r="85" spans="1:13" s="60" customFormat="1" ht="32.25" customHeight="1">
      <c r="A85" s="205" t="s">
        <v>113</v>
      </c>
      <c r="B85" s="195">
        <v>801</v>
      </c>
      <c r="C85" s="203">
        <v>2</v>
      </c>
      <c r="D85" s="203">
        <v>3</v>
      </c>
      <c r="E85" s="204" t="s">
        <v>21</v>
      </c>
      <c r="F85" s="204" t="s">
        <v>31</v>
      </c>
      <c r="G85" s="204" t="s">
        <v>77</v>
      </c>
      <c r="H85" s="204" t="s">
        <v>78</v>
      </c>
      <c r="I85" s="209">
        <v>120</v>
      </c>
      <c r="J85" s="99">
        <f>J86+J87</f>
        <v>107.1</v>
      </c>
      <c r="K85" s="99">
        <f>K86+K87</f>
        <v>110.60000000000001</v>
      </c>
      <c r="L85" s="99">
        <f>L86+L87</f>
        <v>114.5</v>
      </c>
      <c r="M85" s="103"/>
    </row>
    <row r="86" spans="1:13" s="357" customFormat="1" ht="53.25" customHeight="1" hidden="1">
      <c r="A86" s="176" t="s">
        <v>215</v>
      </c>
      <c r="B86" s="170">
        <v>801</v>
      </c>
      <c r="C86" s="168">
        <v>2</v>
      </c>
      <c r="D86" s="168">
        <v>3</v>
      </c>
      <c r="E86" s="171" t="s">
        <v>21</v>
      </c>
      <c r="F86" s="171" t="s">
        <v>31</v>
      </c>
      <c r="G86" s="171" t="s">
        <v>77</v>
      </c>
      <c r="H86" s="171" t="s">
        <v>78</v>
      </c>
      <c r="I86" s="175">
        <v>121</v>
      </c>
      <c r="J86" s="174">
        <v>82.3</v>
      </c>
      <c r="K86" s="174">
        <v>84.9</v>
      </c>
      <c r="L86" s="174">
        <v>87.9</v>
      </c>
      <c r="M86" s="356"/>
    </row>
    <row r="87" spans="1:13" s="357" customFormat="1" ht="86.25" customHeight="1" hidden="1">
      <c r="A87" s="176" t="s">
        <v>216</v>
      </c>
      <c r="B87" s="170">
        <v>801</v>
      </c>
      <c r="C87" s="168">
        <v>2</v>
      </c>
      <c r="D87" s="168">
        <v>3</v>
      </c>
      <c r="E87" s="171" t="s">
        <v>21</v>
      </c>
      <c r="F87" s="171" t="s">
        <v>31</v>
      </c>
      <c r="G87" s="171" t="s">
        <v>77</v>
      </c>
      <c r="H87" s="171" t="s">
        <v>78</v>
      </c>
      <c r="I87" s="175">
        <v>129</v>
      </c>
      <c r="J87" s="174">
        <v>24.8</v>
      </c>
      <c r="K87" s="174">
        <v>25.7</v>
      </c>
      <c r="L87" s="174">
        <v>26.6</v>
      </c>
      <c r="M87" s="356"/>
    </row>
    <row r="88" spans="1:13" s="60" customFormat="1" ht="33.75" customHeight="1">
      <c r="A88" s="197" t="s">
        <v>6</v>
      </c>
      <c r="B88" s="198">
        <v>801</v>
      </c>
      <c r="C88" s="202" t="s">
        <v>153</v>
      </c>
      <c r="D88" s="202" t="s">
        <v>77</v>
      </c>
      <c r="E88" s="204"/>
      <c r="F88" s="204"/>
      <c r="G88" s="204"/>
      <c r="H88" s="204"/>
      <c r="I88" s="199"/>
      <c r="J88" s="201">
        <f>J93+J92</f>
        <v>329.9</v>
      </c>
      <c r="K88" s="201">
        <f>K93+K89</f>
        <v>521.9</v>
      </c>
      <c r="L88" s="201">
        <f>L93+L89</f>
        <v>486.9</v>
      </c>
      <c r="M88" s="103"/>
    </row>
    <row r="89" spans="1:13" s="60" customFormat="1" ht="19.5" customHeight="1">
      <c r="A89" s="229" t="s">
        <v>251</v>
      </c>
      <c r="B89" s="230">
        <v>801</v>
      </c>
      <c r="C89" s="231">
        <v>3</v>
      </c>
      <c r="D89" s="231">
        <v>9</v>
      </c>
      <c r="E89" s="232"/>
      <c r="F89" s="232"/>
      <c r="G89" s="232"/>
      <c r="H89" s="232"/>
      <c r="I89" s="233"/>
      <c r="J89" s="201">
        <f aca="true" t="shared" si="5" ref="J89:L91">J90</f>
        <v>25</v>
      </c>
      <c r="K89" s="201">
        <f t="shared" si="5"/>
        <v>25</v>
      </c>
      <c r="L89" s="201">
        <f t="shared" si="5"/>
        <v>30</v>
      </c>
      <c r="M89" s="103"/>
    </row>
    <row r="90" spans="1:13" s="60" customFormat="1" ht="33.75" customHeight="1">
      <c r="A90" s="234" t="s">
        <v>181</v>
      </c>
      <c r="B90" s="235">
        <v>801</v>
      </c>
      <c r="C90" s="236">
        <v>3</v>
      </c>
      <c r="D90" s="236">
        <v>9</v>
      </c>
      <c r="E90" s="237" t="s">
        <v>21</v>
      </c>
      <c r="F90" s="237" t="s">
        <v>31</v>
      </c>
      <c r="G90" s="237" t="s">
        <v>77</v>
      </c>
      <c r="H90" s="237" t="s">
        <v>182</v>
      </c>
      <c r="I90" s="238"/>
      <c r="J90" s="99">
        <f t="shared" si="5"/>
        <v>25</v>
      </c>
      <c r="K90" s="99">
        <f t="shared" si="5"/>
        <v>25</v>
      </c>
      <c r="L90" s="99">
        <f t="shared" si="5"/>
        <v>30</v>
      </c>
      <c r="M90" s="103"/>
    </row>
    <row r="91" spans="1:13" s="60" customFormat="1" ht="33.75" customHeight="1">
      <c r="A91" s="228" t="s">
        <v>114</v>
      </c>
      <c r="B91" s="235">
        <v>801</v>
      </c>
      <c r="C91" s="236">
        <v>3</v>
      </c>
      <c r="D91" s="236">
        <v>9</v>
      </c>
      <c r="E91" s="237" t="s">
        <v>21</v>
      </c>
      <c r="F91" s="237" t="s">
        <v>31</v>
      </c>
      <c r="G91" s="237" t="s">
        <v>77</v>
      </c>
      <c r="H91" s="237" t="s">
        <v>182</v>
      </c>
      <c r="I91" s="238">
        <v>240</v>
      </c>
      <c r="J91" s="99">
        <f t="shared" si="5"/>
        <v>25</v>
      </c>
      <c r="K91" s="99">
        <f t="shared" si="5"/>
        <v>25</v>
      </c>
      <c r="L91" s="99">
        <f t="shared" si="5"/>
        <v>30</v>
      </c>
      <c r="M91" s="103"/>
    </row>
    <row r="92" spans="1:13" s="275" customFormat="1" ht="33.75" customHeight="1" hidden="1">
      <c r="A92" s="167" t="s">
        <v>62</v>
      </c>
      <c r="B92" s="358">
        <v>801</v>
      </c>
      <c r="C92" s="359">
        <v>3</v>
      </c>
      <c r="D92" s="359">
        <v>9</v>
      </c>
      <c r="E92" s="360" t="s">
        <v>21</v>
      </c>
      <c r="F92" s="360" t="s">
        <v>31</v>
      </c>
      <c r="G92" s="360" t="s">
        <v>77</v>
      </c>
      <c r="H92" s="360" t="s">
        <v>182</v>
      </c>
      <c r="I92" s="361">
        <v>244</v>
      </c>
      <c r="J92" s="174">
        <v>25</v>
      </c>
      <c r="K92" s="174">
        <v>25</v>
      </c>
      <c r="L92" s="174">
        <v>30</v>
      </c>
      <c r="M92" s="274"/>
    </row>
    <row r="93" spans="1:13" s="65" customFormat="1" ht="32.25" customHeight="1">
      <c r="A93" s="260" t="s">
        <v>250</v>
      </c>
      <c r="B93" s="198">
        <v>801</v>
      </c>
      <c r="C93" s="202" t="s">
        <v>153</v>
      </c>
      <c r="D93" s="202" t="s">
        <v>159</v>
      </c>
      <c r="E93" s="212"/>
      <c r="F93" s="212"/>
      <c r="G93" s="212"/>
      <c r="H93" s="212"/>
      <c r="I93" s="214"/>
      <c r="J93" s="201">
        <f aca="true" t="shared" si="6" ref="J93:L94">J94</f>
        <v>304.9</v>
      </c>
      <c r="K93" s="201">
        <f t="shared" si="6"/>
        <v>496.9</v>
      </c>
      <c r="L93" s="201">
        <f t="shared" si="6"/>
        <v>456.9</v>
      </c>
      <c r="M93" s="103"/>
    </row>
    <row r="94" spans="1:13" s="65" customFormat="1" ht="32.25" customHeight="1">
      <c r="A94" s="211" t="s">
        <v>221</v>
      </c>
      <c r="B94" s="239">
        <v>801</v>
      </c>
      <c r="C94" s="240">
        <v>3</v>
      </c>
      <c r="D94" s="240">
        <v>10</v>
      </c>
      <c r="E94" s="212" t="s">
        <v>218</v>
      </c>
      <c r="F94" s="212" t="s">
        <v>31</v>
      </c>
      <c r="G94" s="212" t="s">
        <v>77</v>
      </c>
      <c r="H94" s="212" t="s">
        <v>76</v>
      </c>
      <c r="I94" s="241"/>
      <c r="J94" s="201">
        <f t="shared" si="6"/>
        <v>304.9</v>
      </c>
      <c r="K94" s="201">
        <f t="shared" si="6"/>
        <v>496.9</v>
      </c>
      <c r="L94" s="201">
        <f t="shared" si="6"/>
        <v>456.9</v>
      </c>
      <c r="M94" s="103"/>
    </row>
    <row r="95" spans="1:13" s="90" customFormat="1" ht="32.25" customHeight="1">
      <c r="A95" s="242" t="s">
        <v>252</v>
      </c>
      <c r="B95" s="243">
        <v>801</v>
      </c>
      <c r="C95" s="244">
        <v>3</v>
      </c>
      <c r="D95" s="244">
        <v>10</v>
      </c>
      <c r="E95" s="216" t="s">
        <v>218</v>
      </c>
      <c r="F95" s="216" t="s">
        <v>31</v>
      </c>
      <c r="G95" s="216" t="s">
        <v>149</v>
      </c>
      <c r="H95" s="216" t="s">
        <v>76</v>
      </c>
      <c r="I95" s="245"/>
      <c r="J95" s="217">
        <f>J97+J100+J103</f>
        <v>304.9</v>
      </c>
      <c r="K95" s="217">
        <f>K96</f>
        <v>496.9</v>
      </c>
      <c r="L95" s="217">
        <f>L96</f>
        <v>456.9</v>
      </c>
      <c r="M95" s="104"/>
    </row>
    <row r="96" spans="1:13" s="91" customFormat="1" ht="18" customHeight="1">
      <c r="A96" s="218" t="s">
        <v>253</v>
      </c>
      <c r="B96" s="246">
        <v>801</v>
      </c>
      <c r="C96" s="247">
        <v>3</v>
      </c>
      <c r="D96" s="247">
        <v>10</v>
      </c>
      <c r="E96" s="221" t="s">
        <v>218</v>
      </c>
      <c r="F96" s="221" t="s">
        <v>31</v>
      </c>
      <c r="G96" s="221" t="s">
        <v>149</v>
      </c>
      <c r="H96" s="221" t="s">
        <v>125</v>
      </c>
      <c r="I96" s="248"/>
      <c r="J96" s="222">
        <f>J97+J100</f>
        <v>304.9</v>
      </c>
      <c r="K96" s="222">
        <f>K97+K100</f>
        <v>496.9</v>
      </c>
      <c r="L96" s="222">
        <f>L97+L100</f>
        <v>456.9</v>
      </c>
      <c r="M96" s="104"/>
    </row>
    <row r="97" spans="1:13" s="90" customFormat="1" ht="19.5" customHeight="1">
      <c r="A97" s="228" t="s">
        <v>136</v>
      </c>
      <c r="B97" s="195">
        <v>801</v>
      </c>
      <c r="C97" s="203">
        <v>3</v>
      </c>
      <c r="D97" s="203">
        <v>10</v>
      </c>
      <c r="E97" s="204" t="s">
        <v>218</v>
      </c>
      <c r="F97" s="204" t="s">
        <v>31</v>
      </c>
      <c r="G97" s="204" t="s">
        <v>149</v>
      </c>
      <c r="H97" s="204" t="s">
        <v>125</v>
      </c>
      <c r="I97" s="209">
        <v>120</v>
      </c>
      <c r="J97" s="99">
        <f>J98+J99</f>
        <v>210.9</v>
      </c>
      <c r="K97" s="99">
        <f>K98+K99</f>
        <v>210.9</v>
      </c>
      <c r="L97" s="99">
        <f>L98+L99</f>
        <v>210.9</v>
      </c>
      <c r="M97" s="104"/>
    </row>
    <row r="98" spans="1:13" s="362" customFormat="1" ht="22.5" customHeight="1" hidden="1">
      <c r="A98" s="167" t="s">
        <v>213</v>
      </c>
      <c r="B98" s="170">
        <v>801</v>
      </c>
      <c r="C98" s="168">
        <v>3</v>
      </c>
      <c r="D98" s="168">
        <v>10</v>
      </c>
      <c r="E98" s="171" t="s">
        <v>218</v>
      </c>
      <c r="F98" s="171" t="s">
        <v>31</v>
      </c>
      <c r="G98" s="171" t="s">
        <v>149</v>
      </c>
      <c r="H98" s="171" t="s">
        <v>125</v>
      </c>
      <c r="I98" s="175">
        <v>121</v>
      </c>
      <c r="J98" s="174">
        <v>162</v>
      </c>
      <c r="K98" s="174">
        <v>162</v>
      </c>
      <c r="L98" s="174">
        <v>162</v>
      </c>
      <c r="M98" s="277"/>
    </row>
    <row r="99" spans="1:13" s="362" customFormat="1" ht="54.75" customHeight="1" hidden="1">
      <c r="A99" s="167" t="s">
        <v>217</v>
      </c>
      <c r="B99" s="170">
        <v>801</v>
      </c>
      <c r="C99" s="168">
        <v>3</v>
      </c>
      <c r="D99" s="168">
        <v>10</v>
      </c>
      <c r="E99" s="171" t="s">
        <v>218</v>
      </c>
      <c r="F99" s="171" t="s">
        <v>31</v>
      </c>
      <c r="G99" s="171" t="s">
        <v>149</v>
      </c>
      <c r="H99" s="171" t="s">
        <v>125</v>
      </c>
      <c r="I99" s="175">
        <v>129</v>
      </c>
      <c r="J99" s="174">
        <v>48.9</v>
      </c>
      <c r="K99" s="174">
        <v>48.9</v>
      </c>
      <c r="L99" s="174">
        <v>48.9</v>
      </c>
      <c r="M99" s="277"/>
    </row>
    <row r="100" spans="1:13" s="65" customFormat="1" ht="36.75" customHeight="1">
      <c r="A100" s="205" t="s">
        <v>114</v>
      </c>
      <c r="B100" s="195">
        <v>801</v>
      </c>
      <c r="C100" s="203">
        <v>3</v>
      </c>
      <c r="D100" s="203">
        <v>10</v>
      </c>
      <c r="E100" s="204" t="s">
        <v>218</v>
      </c>
      <c r="F100" s="204" t="s">
        <v>31</v>
      </c>
      <c r="G100" s="204" t="s">
        <v>149</v>
      </c>
      <c r="H100" s="204" t="s">
        <v>125</v>
      </c>
      <c r="I100" s="209">
        <v>240</v>
      </c>
      <c r="J100" s="99">
        <f>J101</f>
        <v>94</v>
      </c>
      <c r="K100" s="99">
        <f>K101</f>
        <v>286</v>
      </c>
      <c r="L100" s="99">
        <f>L101</f>
        <v>246</v>
      </c>
      <c r="M100" s="103"/>
    </row>
    <row r="101" spans="1:13" s="363" customFormat="1" ht="32.25" customHeight="1" hidden="1">
      <c r="A101" s="172" t="s">
        <v>62</v>
      </c>
      <c r="B101" s="170">
        <v>801</v>
      </c>
      <c r="C101" s="168">
        <v>3</v>
      </c>
      <c r="D101" s="168">
        <v>10</v>
      </c>
      <c r="E101" s="171" t="s">
        <v>218</v>
      </c>
      <c r="F101" s="171" t="s">
        <v>31</v>
      </c>
      <c r="G101" s="171" t="s">
        <v>149</v>
      </c>
      <c r="H101" s="171" t="s">
        <v>125</v>
      </c>
      <c r="I101" s="175">
        <v>244</v>
      </c>
      <c r="J101" s="174">
        <f>36+58</f>
        <v>94</v>
      </c>
      <c r="K101" s="174">
        <v>286</v>
      </c>
      <c r="L101" s="174">
        <v>246</v>
      </c>
      <c r="M101" s="274"/>
    </row>
    <row r="102" spans="1:13" s="336" customFormat="1" ht="26.25" customHeight="1" hidden="1">
      <c r="A102" s="254" t="s">
        <v>205</v>
      </c>
      <c r="B102" s="195">
        <v>801</v>
      </c>
      <c r="C102" s="203">
        <v>3</v>
      </c>
      <c r="D102" s="203">
        <v>10</v>
      </c>
      <c r="E102" s="204" t="s">
        <v>218</v>
      </c>
      <c r="F102" s="206" t="s">
        <v>31</v>
      </c>
      <c r="G102" s="206" t="s">
        <v>149</v>
      </c>
      <c r="H102" s="204" t="s">
        <v>87</v>
      </c>
      <c r="I102" s="199"/>
      <c r="J102" s="99">
        <f>J103</f>
        <v>0</v>
      </c>
      <c r="K102" s="99">
        <f>K103</f>
        <v>0</v>
      </c>
      <c r="L102" s="99">
        <f>L103</f>
        <v>0</v>
      </c>
      <c r="M102" s="106"/>
    </row>
    <row r="103" spans="1:13" s="336" customFormat="1" ht="32.25" customHeight="1" hidden="1">
      <c r="A103" s="227" t="s">
        <v>114</v>
      </c>
      <c r="B103" s="195">
        <v>801</v>
      </c>
      <c r="C103" s="203">
        <v>3</v>
      </c>
      <c r="D103" s="203">
        <v>10</v>
      </c>
      <c r="E103" s="204" t="s">
        <v>218</v>
      </c>
      <c r="F103" s="206" t="s">
        <v>31</v>
      </c>
      <c r="G103" s="206" t="s">
        <v>149</v>
      </c>
      <c r="H103" s="204" t="s">
        <v>87</v>
      </c>
      <c r="I103" s="199">
        <v>240</v>
      </c>
      <c r="J103" s="99">
        <f>J105+J104</f>
        <v>0</v>
      </c>
      <c r="K103" s="99">
        <f>K105</f>
        <v>0</v>
      </c>
      <c r="L103" s="99">
        <f>L105</f>
        <v>0</v>
      </c>
      <c r="M103" s="106"/>
    </row>
    <row r="104" spans="1:13" s="363" customFormat="1" ht="32.25" customHeight="1" hidden="1">
      <c r="A104" s="176"/>
      <c r="B104" s="170"/>
      <c r="C104" s="168"/>
      <c r="D104" s="168"/>
      <c r="E104" s="171"/>
      <c r="F104" s="173"/>
      <c r="G104" s="173"/>
      <c r="H104" s="171"/>
      <c r="I104" s="169">
        <v>243</v>
      </c>
      <c r="J104" s="174"/>
      <c r="K104" s="174"/>
      <c r="L104" s="174"/>
      <c r="M104" s="274"/>
    </row>
    <row r="105" spans="1:13" s="363" customFormat="1" ht="32.25" customHeight="1" hidden="1">
      <c r="A105" s="172" t="s">
        <v>62</v>
      </c>
      <c r="B105" s="170">
        <v>801</v>
      </c>
      <c r="C105" s="168">
        <v>3</v>
      </c>
      <c r="D105" s="168">
        <v>10</v>
      </c>
      <c r="E105" s="171" t="s">
        <v>218</v>
      </c>
      <c r="F105" s="171" t="s">
        <v>31</v>
      </c>
      <c r="G105" s="171" t="s">
        <v>149</v>
      </c>
      <c r="H105" s="171" t="s">
        <v>87</v>
      </c>
      <c r="I105" s="175">
        <v>244</v>
      </c>
      <c r="J105" s="174">
        <f>87-87</f>
        <v>0</v>
      </c>
      <c r="K105" s="174">
        <v>0</v>
      </c>
      <c r="L105" s="174">
        <v>0</v>
      </c>
      <c r="M105" s="274"/>
    </row>
    <row r="106" spans="1:13" s="65" customFormat="1" ht="18.75" customHeight="1">
      <c r="A106" s="249" t="s">
        <v>88</v>
      </c>
      <c r="B106" s="239">
        <v>801</v>
      </c>
      <c r="C106" s="240">
        <v>4</v>
      </c>
      <c r="D106" s="240">
        <v>0</v>
      </c>
      <c r="E106" s="204"/>
      <c r="F106" s="204"/>
      <c r="G106" s="204"/>
      <c r="H106" s="204"/>
      <c r="I106" s="250"/>
      <c r="J106" s="201">
        <f aca="true" t="shared" si="7" ref="J106:L111">J107</f>
        <v>2055.2</v>
      </c>
      <c r="K106" s="201">
        <f t="shared" si="7"/>
        <v>0</v>
      </c>
      <c r="L106" s="201">
        <f t="shared" si="7"/>
        <v>0</v>
      </c>
      <c r="M106" s="103"/>
    </row>
    <row r="107" spans="1:13" s="65" customFormat="1" ht="18" customHeight="1">
      <c r="A107" s="197" t="s">
        <v>201</v>
      </c>
      <c r="B107" s="239">
        <v>801</v>
      </c>
      <c r="C107" s="240">
        <v>4</v>
      </c>
      <c r="D107" s="240">
        <v>9</v>
      </c>
      <c r="E107" s="204"/>
      <c r="F107" s="204"/>
      <c r="G107" s="204"/>
      <c r="H107" s="204"/>
      <c r="I107" s="209"/>
      <c r="J107" s="99">
        <f t="shared" si="7"/>
        <v>2055.2</v>
      </c>
      <c r="K107" s="99">
        <f t="shared" si="7"/>
        <v>0</v>
      </c>
      <c r="L107" s="99">
        <f t="shared" si="7"/>
        <v>0</v>
      </c>
      <c r="M107" s="103"/>
    </row>
    <row r="108" spans="1:13" s="65" customFormat="1" ht="38.25" customHeight="1">
      <c r="A108" s="211" t="s">
        <v>221</v>
      </c>
      <c r="B108" s="239">
        <v>801</v>
      </c>
      <c r="C108" s="240">
        <v>4</v>
      </c>
      <c r="D108" s="240">
        <v>9</v>
      </c>
      <c r="E108" s="212" t="s">
        <v>218</v>
      </c>
      <c r="F108" s="212" t="s">
        <v>31</v>
      </c>
      <c r="G108" s="212" t="s">
        <v>77</v>
      </c>
      <c r="H108" s="212" t="s">
        <v>76</v>
      </c>
      <c r="I108" s="241"/>
      <c r="J108" s="201">
        <f t="shared" si="7"/>
        <v>2055.2</v>
      </c>
      <c r="K108" s="201">
        <f t="shared" si="7"/>
        <v>0</v>
      </c>
      <c r="L108" s="201">
        <f t="shared" si="7"/>
        <v>0</v>
      </c>
      <c r="M108" s="103"/>
    </row>
    <row r="109" spans="1:13" s="90" customFormat="1" ht="34.5" customHeight="1">
      <c r="A109" s="251" t="s">
        <v>254</v>
      </c>
      <c r="B109" s="243">
        <v>801</v>
      </c>
      <c r="C109" s="244">
        <v>4</v>
      </c>
      <c r="D109" s="244">
        <v>9</v>
      </c>
      <c r="E109" s="216" t="s">
        <v>218</v>
      </c>
      <c r="F109" s="216" t="s">
        <v>31</v>
      </c>
      <c r="G109" s="216" t="s">
        <v>150</v>
      </c>
      <c r="H109" s="216" t="s">
        <v>76</v>
      </c>
      <c r="I109" s="245"/>
      <c r="J109" s="217">
        <f>J110+J113</f>
        <v>2055.2</v>
      </c>
      <c r="K109" s="217">
        <f t="shared" si="7"/>
        <v>0</v>
      </c>
      <c r="L109" s="217">
        <f t="shared" si="7"/>
        <v>0</v>
      </c>
      <c r="M109" s="104"/>
    </row>
    <row r="110" spans="1:13" s="91" customFormat="1" ht="56.25" customHeight="1">
      <c r="A110" s="252" t="s">
        <v>138</v>
      </c>
      <c r="B110" s="246">
        <v>801</v>
      </c>
      <c r="C110" s="247">
        <v>4</v>
      </c>
      <c r="D110" s="247">
        <v>9</v>
      </c>
      <c r="E110" s="221" t="s">
        <v>218</v>
      </c>
      <c r="F110" s="221" t="s">
        <v>31</v>
      </c>
      <c r="G110" s="221" t="s">
        <v>150</v>
      </c>
      <c r="H110" s="221" t="s">
        <v>139</v>
      </c>
      <c r="I110" s="248"/>
      <c r="J110" s="222">
        <f t="shared" si="7"/>
        <v>2055.2</v>
      </c>
      <c r="K110" s="222">
        <f t="shared" si="7"/>
        <v>0</v>
      </c>
      <c r="L110" s="222">
        <f t="shared" si="7"/>
        <v>0</v>
      </c>
      <c r="M110" s="104"/>
    </row>
    <row r="111" spans="1:13" s="65" customFormat="1" ht="50.25" customHeight="1">
      <c r="A111" s="227" t="s">
        <v>114</v>
      </c>
      <c r="B111" s="195">
        <v>801</v>
      </c>
      <c r="C111" s="203">
        <v>4</v>
      </c>
      <c r="D111" s="203">
        <v>9</v>
      </c>
      <c r="E111" s="204" t="s">
        <v>218</v>
      </c>
      <c r="F111" s="204" t="s">
        <v>31</v>
      </c>
      <c r="G111" s="204" t="s">
        <v>150</v>
      </c>
      <c r="H111" s="204" t="s">
        <v>139</v>
      </c>
      <c r="I111" s="209">
        <v>240</v>
      </c>
      <c r="J111" s="99">
        <f t="shared" si="7"/>
        <v>2055.2</v>
      </c>
      <c r="K111" s="99">
        <f t="shared" si="7"/>
        <v>0</v>
      </c>
      <c r="L111" s="99">
        <f t="shared" si="7"/>
        <v>0</v>
      </c>
      <c r="M111" s="103"/>
    </row>
    <row r="112" spans="1:13" s="363" customFormat="1" ht="42" customHeight="1" hidden="1">
      <c r="A112" s="172" t="s">
        <v>62</v>
      </c>
      <c r="B112" s="170">
        <v>801</v>
      </c>
      <c r="C112" s="168">
        <v>4</v>
      </c>
      <c r="D112" s="168">
        <v>9</v>
      </c>
      <c r="E112" s="171" t="s">
        <v>218</v>
      </c>
      <c r="F112" s="171" t="s">
        <v>31</v>
      </c>
      <c r="G112" s="171" t="s">
        <v>150</v>
      </c>
      <c r="H112" s="171" t="s">
        <v>139</v>
      </c>
      <c r="I112" s="175">
        <v>244</v>
      </c>
      <c r="J112" s="174">
        <f>1107.3+7.1+600+340.8</f>
        <v>2055.2</v>
      </c>
      <c r="K112" s="174">
        <v>0</v>
      </c>
      <c r="L112" s="174">
        <v>0</v>
      </c>
      <c r="M112" s="274"/>
    </row>
    <row r="113" spans="1:13" s="363" customFormat="1" ht="45.75" customHeight="1" hidden="1">
      <c r="A113" s="413" t="s">
        <v>274</v>
      </c>
      <c r="B113" s="414">
        <v>801</v>
      </c>
      <c r="C113" s="310">
        <v>4</v>
      </c>
      <c r="D113" s="310">
        <v>9</v>
      </c>
      <c r="E113" s="304" t="s">
        <v>218</v>
      </c>
      <c r="F113" s="304" t="s">
        <v>31</v>
      </c>
      <c r="G113" s="304" t="s">
        <v>150</v>
      </c>
      <c r="H113" s="304" t="s">
        <v>273</v>
      </c>
      <c r="I113" s="415"/>
      <c r="J113" s="174">
        <f aca="true" t="shared" si="8" ref="J113:L114">J114</f>
        <v>0</v>
      </c>
      <c r="K113" s="174">
        <f t="shared" si="8"/>
        <v>0</v>
      </c>
      <c r="L113" s="174">
        <f t="shared" si="8"/>
        <v>0</v>
      </c>
      <c r="M113" s="274"/>
    </row>
    <row r="114" spans="1:13" s="363" customFormat="1" ht="42" customHeight="1" hidden="1">
      <c r="A114" s="176" t="s">
        <v>114</v>
      </c>
      <c r="B114" s="170">
        <v>801</v>
      </c>
      <c r="C114" s="168">
        <v>4</v>
      </c>
      <c r="D114" s="168">
        <v>9</v>
      </c>
      <c r="E114" s="171" t="s">
        <v>218</v>
      </c>
      <c r="F114" s="171" t="s">
        <v>31</v>
      </c>
      <c r="G114" s="171" t="s">
        <v>150</v>
      </c>
      <c r="H114" s="171" t="s">
        <v>273</v>
      </c>
      <c r="I114" s="175">
        <v>240</v>
      </c>
      <c r="J114" s="174">
        <f t="shared" si="8"/>
        <v>0</v>
      </c>
      <c r="K114" s="174">
        <f t="shared" si="8"/>
        <v>0</v>
      </c>
      <c r="L114" s="174">
        <f t="shared" si="8"/>
        <v>0</v>
      </c>
      <c r="M114" s="274"/>
    </row>
    <row r="115" spans="1:13" s="363" customFormat="1" ht="42" customHeight="1" hidden="1">
      <c r="A115" s="172" t="s">
        <v>62</v>
      </c>
      <c r="B115" s="170">
        <v>801</v>
      </c>
      <c r="C115" s="168">
        <v>4</v>
      </c>
      <c r="D115" s="168">
        <v>9</v>
      </c>
      <c r="E115" s="171" t="s">
        <v>218</v>
      </c>
      <c r="F115" s="171" t="s">
        <v>31</v>
      </c>
      <c r="G115" s="171" t="s">
        <v>150</v>
      </c>
      <c r="H115" s="171" t="s">
        <v>273</v>
      </c>
      <c r="I115" s="175">
        <v>244</v>
      </c>
      <c r="J115" s="174"/>
      <c r="K115" s="174"/>
      <c r="L115" s="174"/>
      <c r="M115" s="274"/>
    </row>
    <row r="116" spans="1:13" s="65" customFormat="1" ht="16.5" customHeight="1">
      <c r="A116" s="197" t="s">
        <v>7</v>
      </c>
      <c r="B116" s="198">
        <v>801</v>
      </c>
      <c r="C116" s="202" t="s">
        <v>160</v>
      </c>
      <c r="D116" s="202" t="s">
        <v>77</v>
      </c>
      <c r="E116" s="204"/>
      <c r="F116" s="204"/>
      <c r="G116" s="204"/>
      <c r="H116" s="204"/>
      <c r="I116" s="198"/>
      <c r="J116" s="201">
        <f>J117+J129+J142</f>
        <v>4098.8</v>
      </c>
      <c r="K116" s="201">
        <f>K117+K129+K142</f>
        <v>1847.3999999999999</v>
      </c>
      <c r="L116" s="201">
        <f>L117+L129+L142</f>
        <v>1863</v>
      </c>
      <c r="M116" s="103"/>
    </row>
    <row r="117" spans="1:13" s="65" customFormat="1" ht="15" customHeight="1">
      <c r="A117" s="197" t="s">
        <v>65</v>
      </c>
      <c r="B117" s="198">
        <v>801</v>
      </c>
      <c r="C117" s="202" t="s">
        <v>160</v>
      </c>
      <c r="D117" s="202" t="s">
        <v>149</v>
      </c>
      <c r="E117" s="204"/>
      <c r="F117" s="204"/>
      <c r="G117" s="204"/>
      <c r="H117" s="204"/>
      <c r="I117" s="198"/>
      <c r="J117" s="201">
        <f>J123+J120</f>
        <v>220.7</v>
      </c>
      <c r="K117" s="201">
        <f>K123+K120</f>
        <v>40</v>
      </c>
      <c r="L117" s="201">
        <f>L123+L120</f>
        <v>40</v>
      </c>
      <c r="M117" s="103"/>
    </row>
    <row r="118" spans="1:13" s="65" customFormat="1" ht="37.5" customHeight="1">
      <c r="A118" s="211" t="s">
        <v>221</v>
      </c>
      <c r="B118" s="198">
        <v>801</v>
      </c>
      <c r="C118" s="202" t="s">
        <v>160</v>
      </c>
      <c r="D118" s="202" t="s">
        <v>149</v>
      </c>
      <c r="E118" s="212" t="s">
        <v>218</v>
      </c>
      <c r="F118" s="212" t="s">
        <v>31</v>
      </c>
      <c r="G118" s="212" t="s">
        <v>77</v>
      </c>
      <c r="H118" s="212" t="s">
        <v>76</v>
      </c>
      <c r="I118" s="199"/>
      <c r="J118" s="201">
        <f>J119</f>
        <v>220.7</v>
      </c>
      <c r="K118" s="201">
        <f>K119</f>
        <v>40</v>
      </c>
      <c r="L118" s="201">
        <f>L119</f>
        <v>40</v>
      </c>
      <c r="M118" s="103"/>
    </row>
    <row r="119" spans="1:13" s="90" customFormat="1" ht="19.5" customHeight="1">
      <c r="A119" s="351" t="s">
        <v>255</v>
      </c>
      <c r="B119" s="219">
        <v>801</v>
      </c>
      <c r="C119" s="220" t="s">
        <v>160</v>
      </c>
      <c r="D119" s="220" t="s">
        <v>149</v>
      </c>
      <c r="E119" s="221" t="s">
        <v>218</v>
      </c>
      <c r="F119" s="221" t="s">
        <v>31</v>
      </c>
      <c r="G119" s="221" t="s">
        <v>153</v>
      </c>
      <c r="H119" s="221" t="s">
        <v>76</v>
      </c>
      <c r="I119" s="219"/>
      <c r="J119" s="217">
        <f>J123+J120</f>
        <v>220.7</v>
      </c>
      <c r="K119" s="217">
        <f>K123+K120</f>
        <v>40</v>
      </c>
      <c r="L119" s="217">
        <f>L123+L120</f>
        <v>40</v>
      </c>
      <c r="M119" s="104"/>
    </row>
    <row r="120" spans="1:13" s="90" customFormat="1" ht="20.25" customHeight="1">
      <c r="A120" s="278" t="s">
        <v>256</v>
      </c>
      <c r="B120" s="256">
        <v>801</v>
      </c>
      <c r="C120" s="247">
        <v>5</v>
      </c>
      <c r="D120" s="247">
        <v>1</v>
      </c>
      <c r="E120" s="221" t="s">
        <v>218</v>
      </c>
      <c r="F120" s="221" t="s">
        <v>31</v>
      </c>
      <c r="G120" s="221" t="s">
        <v>153</v>
      </c>
      <c r="H120" s="221" t="s">
        <v>185</v>
      </c>
      <c r="I120" s="248"/>
      <c r="J120" s="222">
        <f aca="true" t="shared" si="9" ref="J120:L121">J121</f>
        <v>47</v>
      </c>
      <c r="K120" s="222">
        <f t="shared" si="9"/>
        <v>40</v>
      </c>
      <c r="L120" s="222">
        <f t="shared" si="9"/>
        <v>40</v>
      </c>
      <c r="M120" s="104"/>
    </row>
    <row r="121" spans="1:13" s="65" customFormat="1" ht="36.75" customHeight="1">
      <c r="A121" s="228" t="s">
        <v>114</v>
      </c>
      <c r="B121" s="210">
        <v>801</v>
      </c>
      <c r="C121" s="203">
        <v>5</v>
      </c>
      <c r="D121" s="203">
        <v>1</v>
      </c>
      <c r="E121" s="204" t="s">
        <v>218</v>
      </c>
      <c r="F121" s="204" t="s">
        <v>31</v>
      </c>
      <c r="G121" s="204" t="s">
        <v>153</v>
      </c>
      <c r="H121" s="204" t="s">
        <v>185</v>
      </c>
      <c r="I121" s="209">
        <v>240</v>
      </c>
      <c r="J121" s="99">
        <f t="shared" si="9"/>
        <v>47</v>
      </c>
      <c r="K121" s="99">
        <f t="shared" si="9"/>
        <v>40</v>
      </c>
      <c r="L121" s="99">
        <f t="shared" si="9"/>
        <v>40</v>
      </c>
      <c r="M121" s="103"/>
    </row>
    <row r="122" spans="1:13" s="363" customFormat="1" ht="45.75" customHeight="1" hidden="1">
      <c r="A122" s="167"/>
      <c r="B122" s="364">
        <v>801</v>
      </c>
      <c r="C122" s="168">
        <v>5</v>
      </c>
      <c r="D122" s="168">
        <v>1</v>
      </c>
      <c r="E122" s="171" t="s">
        <v>218</v>
      </c>
      <c r="F122" s="171" t="s">
        <v>31</v>
      </c>
      <c r="G122" s="171" t="s">
        <v>153</v>
      </c>
      <c r="H122" s="171" t="s">
        <v>185</v>
      </c>
      <c r="I122" s="175">
        <v>244</v>
      </c>
      <c r="J122" s="174">
        <f>40+7</f>
        <v>47</v>
      </c>
      <c r="K122" s="174">
        <v>40</v>
      </c>
      <c r="L122" s="174">
        <v>40</v>
      </c>
      <c r="M122" s="274"/>
    </row>
    <row r="123" spans="1:13" s="65" customFormat="1" ht="87.75" customHeight="1">
      <c r="A123" s="218" t="s">
        <v>127</v>
      </c>
      <c r="B123" s="195">
        <v>801</v>
      </c>
      <c r="C123" s="203">
        <v>5</v>
      </c>
      <c r="D123" s="203">
        <v>1</v>
      </c>
      <c r="E123" s="204" t="s">
        <v>218</v>
      </c>
      <c r="F123" s="204" t="s">
        <v>31</v>
      </c>
      <c r="G123" s="204" t="s">
        <v>153</v>
      </c>
      <c r="H123" s="204" t="s">
        <v>126</v>
      </c>
      <c r="I123" s="241"/>
      <c r="J123" s="99">
        <f>J124+J127</f>
        <v>173.7</v>
      </c>
      <c r="K123" s="99">
        <f>K124</f>
        <v>0</v>
      </c>
      <c r="L123" s="99">
        <f>L124</f>
        <v>0</v>
      </c>
      <c r="M123" s="103"/>
    </row>
    <row r="124" spans="1:13" s="65" customFormat="1" ht="33" customHeight="1">
      <c r="A124" s="205" t="s">
        <v>114</v>
      </c>
      <c r="B124" s="195">
        <v>801</v>
      </c>
      <c r="C124" s="203">
        <v>5</v>
      </c>
      <c r="D124" s="203">
        <v>1</v>
      </c>
      <c r="E124" s="204" t="s">
        <v>218</v>
      </c>
      <c r="F124" s="204" t="s">
        <v>31</v>
      </c>
      <c r="G124" s="204" t="s">
        <v>153</v>
      </c>
      <c r="H124" s="204" t="s">
        <v>126</v>
      </c>
      <c r="I124" s="209">
        <v>240</v>
      </c>
      <c r="J124" s="99">
        <f>J125+J126</f>
        <v>173.7</v>
      </c>
      <c r="K124" s="99">
        <f>K125+K126</f>
        <v>0</v>
      </c>
      <c r="L124" s="99">
        <f>L125+L126</f>
        <v>0</v>
      </c>
      <c r="M124" s="103"/>
    </row>
    <row r="125" spans="1:13" s="363" customFormat="1" ht="33" customHeight="1" hidden="1">
      <c r="A125" s="172"/>
      <c r="B125" s="170"/>
      <c r="C125" s="168"/>
      <c r="D125" s="168"/>
      <c r="E125" s="171" t="s">
        <v>218</v>
      </c>
      <c r="F125" s="171" t="s">
        <v>31</v>
      </c>
      <c r="G125" s="171" t="s">
        <v>153</v>
      </c>
      <c r="H125" s="171" t="s">
        <v>126</v>
      </c>
      <c r="I125" s="175">
        <v>244</v>
      </c>
      <c r="J125" s="174">
        <f>96.7+77</f>
        <v>173.7</v>
      </c>
      <c r="K125" s="174">
        <v>0</v>
      </c>
      <c r="L125" s="174">
        <v>0</v>
      </c>
      <c r="M125" s="274"/>
    </row>
    <row r="126" spans="1:13" s="363" customFormat="1" ht="30.75" customHeight="1" hidden="1">
      <c r="A126" s="172" t="s">
        <v>62</v>
      </c>
      <c r="B126" s="170">
        <v>801</v>
      </c>
      <c r="C126" s="168">
        <v>5</v>
      </c>
      <c r="D126" s="168">
        <v>1</v>
      </c>
      <c r="E126" s="171" t="s">
        <v>218</v>
      </c>
      <c r="F126" s="171" t="s">
        <v>31</v>
      </c>
      <c r="G126" s="171" t="s">
        <v>153</v>
      </c>
      <c r="H126" s="171" t="s">
        <v>126</v>
      </c>
      <c r="I126" s="175">
        <v>247</v>
      </c>
      <c r="J126" s="174"/>
      <c r="K126" s="174"/>
      <c r="L126" s="174"/>
      <c r="M126" s="274"/>
    </row>
    <row r="127" spans="1:13" s="363" customFormat="1" ht="20.25" customHeight="1" hidden="1">
      <c r="A127" s="172" t="s">
        <v>269</v>
      </c>
      <c r="B127" s="170">
        <v>801</v>
      </c>
      <c r="C127" s="168">
        <v>5</v>
      </c>
      <c r="D127" s="168">
        <v>1</v>
      </c>
      <c r="E127" s="171" t="s">
        <v>218</v>
      </c>
      <c r="F127" s="171" t="s">
        <v>31</v>
      </c>
      <c r="G127" s="171" t="s">
        <v>153</v>
      </c>
      <c r="H127" s="171" t="s">
        <v>126</v>
      </c>
      <c r="I127" s="175">
        <v>830</v>
      </c>
      <c r="J127" s="174">
        <f>J128</f>
        <v>0</v>
      </c>
      <c r="K127" s="174">
        <f>K128</f>
        <v>0</v>
      </c>
      <c r="L127" s="174">
        <f>L128</f>
        <v>0</v>
      </c>
      <c r="M127" s="274"/>
    </row>
    <row r="128" spans="1:13" s="363" customFormat="1" ht="30.75" customHeight="1" hidden="1">
      <c r="A128" s="172"/>
      <c r="B128" s="170">
        <v>801</v>
      </c>
      <c r="C128" s="168">
        <v>5</v>
      </c>
      <c r="D128" s="168">
        <v>1</v>
      </c>
      <c r="E128" s="171" t="s">
        <v>218</v>
      </c>
      <c r="F128" s="171" t="s">
        <v>31</v>
      </c>
      <c r="G128" s="171" t="s">
        <v>153</v>
      </c>
      <c r="H128" s="171" t="s">
        <v>126</v>
      </c>
      <c r="I128" s="175">
        <v>831</v>
      </c>
      <c r="J128" s="174"/>
      <c r="K128" s="174"/>
      <c r="L128" s="174"/>
      <c r="M128" s="274"/>
    </row>
    <row r="129" spans="1:13" s="65" customFormat="1" ht="16.5" customHeight="1">
      <c r="A129" s="197" t="s">
        <v>86</v>
      </c>
      <c r="B129" s="198">
        <v>801</v>
      </c>
      <c r="C129" s="202" t="s">
        <v>160</v>
      </c>
      <c r="D129" s="202" t="s">
        <v>150</v>
      </c>
      <c r="E129" s="204"/>
      <c r="F129" s="204"/>
      <c r="G129" s="204"/>
      <c r="H129" s="204"/>
      <c r="I129" s="199" t="s">
        <v>161</v>
      </c>
      <c r="J129" s="201">
        <f>J131</f>
        <v>1220</v>
      </c>
      <c r="K129" s="201">
        <f>K132</f>
        <v>0</v>
      </c>
      <c r="L129" s="201">
        <f>L132</f>
        <v>0</v>
      </c>
      <c r="M129" s="103"/>
    </row>
    <row r="130" spans="1:13" s="65" customFormat="1" ht="36.75" customHeight="1">
      <c r="A130" s="211" t="s">
        <v>221</v>
      </c>
      <c r="B130" s="198">
        <v>801</v>
      </c>
      <c r="C130" s="202" t="s">
        <v>160</v>
      </c>
      <c r="D130" s="202" t="s">
        <v>150</v>
      </c>
      <c r="E130" s="212" t="s">
        <v>218</v>
      </c>
      <c r="F130" s="212" t="s">
        <v>31</v>
      </c>
      <c r="G130" s="212" t="s">
        <v>77</v>
      </c>
      <c r="H130" s="212" t="s">
        <v>76</v>
      </c>
      <c r="I130" s="199"/>
      <c r="J130" s="201">
        <f aca="true" t="shared" si="10" ref="J130:L131">J131</f>
        <v>1220</v>
      </c>
      <c r="K130" s="201">
        <f t="shared" si="10"/>
        <v>0</v>
      </c>
      <c r="L130" s="201">
        <f t="shared" si="10"/>
        <v>0</v>
      </c>
      <c r="M130" s="103"/>
    </row>
    <row r="131" spans="1:13" s="65" customFormat="1" ht="29.25" customHeight="1">
      <c r="A131" s="251" t="s">
        <v>257</v>
      </c>
      <c r="B131" s="214">
        <v>801</v>
      </c>
      <c r="C131" s="215" t="s">
        <v>160</v>
      </c>
      <c r="D131" s="215" t="s">
        <v>150</v>
      </c>
      <c r="E131" s="221" t="s">
        <v>218</v>
      </c>
      <c r="F131" s="221" t="s">
        <v>31</v>
      </c>
      <c r="G131" s="221" t="s">
        <v>151</v>
      </c>
      <c r="H131" s="221" t="s">
        <v>76</v>
      </c>
      <c r="I131" s="199"/>
      <c r="J131" s="201">
        <f>J132+J139</f>
        <v>1220</v>
      </c>
      <c r="K131" s="201">
        <f t="shared" si="10"/>
        <v>0</v>
      </c>
      <c r="L131" s="201">
        <f t="shared" si="10"/>
        <v>0</v>
      </c>
      <c r="M131" s="103"/>
    </row>
    <row r="132" spans="1:13" s="60" customFormat="1" ht="67.5" customHeight="1">
      <c r="A132" s="254" t="s">
        <v>128</v>
      </c>
      <c r="B132" s="195">
        <v>801</v>
      </c>
      <c r="C132" s="203">
        <v>5</v>
      </c>
      <c r="D132" s="203">
        <v>2</v>
      </c>
      <c r="E132" s="204" t="s">
        <v>218</v>
      </c>
      <c r="F132" s="204" t="s">
        <v>31</v>
      </c>
      <c r="G132" s="204" t="s">
        <v>151</v>
      </c>
      <c r="H132" s="204" t="s">
        <v>129</v>
      </c>
      <c r="I132" s="199" t="s">
        <v>161</v>
      </c>
      <c r="J132" s="99">
        <f>J133+J136</f>
        <v>740</v>
      </c>
      <c r="K132" s="99">
        <f>K133</f>
        <v>0</v>
      </c>
      <c r="L132" s="99">
        <f>L133</f>
        <v>0</v>
      </c>
      <c r="M132" s="103"/>
    </row>
    <row r="133" spans="1:13" s="60" customFormat="1" ht="34.5" customHeight="1">
      <c r="A133" s="205" t="s">
        <v>114</v>
      </c>
      <c r="B133" s="195">
        <v>801</v>
      </c>
      <c r="C133" s="203">
        <v>5</v>
      </c>
      <c r="D133" s="203">
        <v>2</v>
      </c>
      <c r="E133" s="204" t="s">
        <v>218</v>
      </c>
      <c r="F133" s="204" t="s">
        <v>31</v>
      </c>
      <c r="G133" s="204" t="s">
        <v>151</v>
      </c>
      <c r="H133" s="204" t="s">
        <v>129</v>
      </c>
      <c r="I133" s="209">
        <v>240</v>
      </c>
      <c r="J133" s="99">
        <f>J134+J135</f>
        <v>730</v>
      </c>
      <c r="K133" s="99">
        <f>K134</f>
        <v>0</v>
      </c>
      <c r="L133" s="99">
        <f>L134</f>
        <v>0</v>
      </c>
      <c r="M133" s="103"/>
    </row>
    <row r="134" spans="1:20" s="275" customFormat="1" ht="31.5" customHeight="1" hidden="1">
      <c r="A134" s="172"/>
      <c r="B134" s="170">
        <v>801</v>
      </c>
      <c r="C134" s="168">
        <v>5</v>
      </c>
      <c r="D134" s="168">
        <v>2</v>
      </c>
      <c r="E134" s="171" t="s">
        <v>218</v>
      </c>
      <c r="F134" s="171" t="s">
        <v>31</v>
      </c>
      <c r="G134" s="171" t="s">
        <v>151</v>
      </c>
      <c r="H134" s="171" t="s">
        <v>129</v>
      </c>
      <c r="I134" s="169">
        <v>244</v>
      </c>
      <c r="J134" s="174">
        <v>473.8</v>
      </c>
      <c r="K134" s="174">
        <v>0</v>
      </c>
      <c r="L134" s="174">
        <v>0</v>
      </c>
      <c r="M134" s="274"/>
      <c r="N134" s="365"/>
      <c r="O134" s="365"/>
      <c r="P134" s="365"/>
      <c r="Q134" s="365"/>
      <c r="R134" s="365"/>
      <c r="S134" s="365"/>
      <c r="T134" s="365"/>
    </row>
    <row r="135" spans="1:20" s="275" customFormat="1" ht="31.5" customHeight="1" hidden="1">
      <c r="A135" s="172"/>
      <c r="B135" s="170"/>
      <c r="C135" s="168"/>
      <c r="D135" s="168"/>
      <c r="E135" s="171"/>
      <c r="F135" s="171"/>
      <c r="G135" s="171"/>
      <c r="H135" s="171"/>
      <c r="I135" s="169">
        <v>247</v>
      </c>
      <c r="J135" s="174">
        <v>256.2</v>
      </c>
      <c r="K135" s="174">
        <v>0</v>
      </c>
      <c r="L135" s="174">
        <v>0</v>
      </c>
      <c r="M135" s="274"/>
      <c r="N135" s="365"/>
      <c r="O135" s="365"/>
      <c r="P135" s="365"/>
      <c r="Q135" s="365"/>
      <c r="R135" s="365"/>
      <c r="S135" s="365"/>
      <c r="T135" s="365"/>
    </row>
    <row r="136" spans="1:20" s="100" customFormat="1" ht="28.5" customHeight="1">
      <c r="A136" s="205" t="s">
        <v>115</v>
      </c>
      <c r="B136" s="195">
        <v>801</v>
      </c>
      <c r="C136" s="203">
        <v>5</v>
      </c>
      <c r="D136" s="203">
        <v>2</v>
      </c>
      <c r="E136" s="204" t="s">
        <v>218</v>
      </c>
      <c r="F136" s="204" t="s">
        <v>31</v>
      </c>
      <c r="G136" s="204" t="s">
        <v>151</v>
      </c>
      <c r="H136" s="204" t="s">
        <v>129</v>
      </c>
      <c r="I136" s="199">
        <v>850</v>
      </c>
      <c r="J136" s="99">
        <f>J138+J137</f>
        <v>10</v>
      </c>
      <c r="K136" s="99">
        <f>K138</f>
        <v>0</v>
      </c>
      <c r="L136" s="99">
        <f>L138</f>
        <v>0</v>
      </c>
      <c r="M136" s="106"/>
      <c r="N136" s="393"/>
      <c r="O136" s="393"/>
      <c r="P136" s="393"/>
      <c r="Q136" s="393"/>
      <c r="R136" s="393"/>
      <c r="S136" s="393"/>
      <c r="T136" s="393"/>
    </row>
    <row r="137" spans="1:20" s="100" customFormat="1" ht="28.5" customHeight="1" hidden="1">
      <c r="A137" s="172"/>
      <c r="B137" s="170">
        <v>801</v>
      </c>
      <c r="C137" s="168">
        <v>5</v>
      </c>
      <c r="D137" s="168">
        <v>2</v>
      </c>
      <c r="E137" s="171" t="s">
        <v>218</v>
      </c>
      <c r="F137" s="171" t="s">
        <v>31</v>
      </c>
      <c r="G137" s="171" t="s">
        <v>151</v>
      </c>
      <c r="H137" s="171" t="s">
        <v>129</v>
      </c>
      <c r="I137" s="169">
        <v>852</v>
      </c>
      <c r="J137" s="174">
        <v>9.5</v>
      </c>
      <c r="K137" s="174">
        <v>0</v>
      </c>
      <c r="L137" s="174">
        <v>0</v>
      </c>
      <c r="M137" s="106"/>
      <c r="N137" s="393"/>
      <c r="O137" s="393"/>
      <c r="P137" s="393"/>
      <c r="Q137" s="393"/>
      <c r="R137" s="393"/>
      <c r="S137" s="393"/>
      <c r="T137" s="393"/>
    </row>
    <row r="138" spans="1:20" s="275" customFormat="1" ht="31.5" customHeight="1" hidden="1">
      <c r="A138" s="172"/>
      <c r="B138" s="170">
        <v>801</v>
      </c>
      <c r="C138" s="168">
        <v>5</v>
      </c>
      <c r="D138" s="168">
        <v>2</v>
      </c>
      <c r="E138" s="171" t="s">
        <v>218</v>
      </c>
      <c r="F138" s="171" t="s">
        <v>31</v>
      </c>
      <c r="G138" s="171" t="s">
        <v>151</v>
      </c>
      <c r="H138" s="171" t="s">
        <v>129</v>
      </c>
      <c r="I138" s="169">
        <v>853</v>
      </c>
      <c r="J138" s="174">
        <v>0.5</v>
      </c>
      <c r="K138" s="174">
        <v>0</v>
      </c>
      <c r="L138" s="174">
        <v>0</v>
      </c>
      <c r="M138" s="274"/>
      <c r="N138" s="365"/>
      <c r="O138" s="365"/>
      <c r="P138" s="365"/>
      <c r="Q138" s="365"/>
      <c r="R138" s="365"/>
      <c r="S138" s="365"/>
      <c r="T138" s="365"/>
    </row>
    <row r="139" spans="1:20" s="100" customFormat="1" ht="31.5" customHeight="1">
      <c r="A139" s="433" t="s">
        <v>205</v>
      </c>
      <c r="B139" s="195">
        <v>801</v>
      </c>
      <c r="C139" s="203">
        <v>5</v>
      </c>
      <c r="D139" s="203">
        <v>2</v>
      </c>
      <c r="E139" s="204" t="s">
        <v>218</v>
      </c>
      <c r="F139" s="204" t="s">
        <v>31</v>
      </c>
      <c r="G139" s="204" t="s">
        <v>151</v>
      </c>
      <c r="H139" s="204" t="s">
        <v>87</v>
      </c>
      <c r="I139" s="199" t="s">
        <v>161</v>
      </c>
      <c r="J139" s="99">
        <f aca="true" t="shared" si="11" ref="J139:L140">J140</f>
        <v>480</v>
      </c>
      <c r="K139" s="99">
        <f t="shared" si="11"/>
        <v>0</v>
      </c>
      <c r="L139" s="99">
        <f t="shared" si="11"/>
        <v>0</v>
      </c>
      <c r="M139" s="106"/>
      <c r="N139" s="393"/>
      <c r="O139" s="393"/>
      <c r="P139" s="393"/>
      <c r="Q139" s="393"/>
      <c r="R139" s="393"/>
      <c r="S139" s="393"/>
      <c r="T139" s="393"/>
    </row>
    <row r="140" spans="1:20" s="100" customFormat="1" ht="31.5" customHeight="1">
      <c r="A140" s="205" t="s">
        <v>114</v>
      </c>
      <c r="B140" s="195">
        <v>801</v>
      </c>
      <c r="C140" s="203">
        <v>5</v>
      </c>
      <c r="D140" s="203">
        <v>2</v>
      </c>
      <c r="E140" s="204" t="s">
        <v>218</v>
      </c>
      <c r="F140" s="204" t="s">
        <v>31</v>
      </c>
      <c r="G140" s="204" t="s">
        <v>151</v>
      </c>
      <c r="H140" s="204" t="s">
        <v>87</v>
      </c>
      <c r="I140" s="209">
        <v>240</v>
      </c>
      <c r="J140" s="99">
        <f t="shared" si="11"/>
        <v>480</v>
      </c>
      <c r="K140" s="99">
        <f t="shared" si="11"/>
        <v>0</v>
      </c>
      <c r="L140" s="99">
        <f t="shared" si="11"/>
        <v>0</v>
      </c>
      <c r="M140" s="106"/>
      <c r="N140" s="393"/>
      <c r="O140" s="393"/>
      <c r="P140" s="393"/>
      <c r="Q140" s="393"/>
      <c r="R140" s="393"/>
      <c r="S140" s="393"/>
      <c r="T140" s="393"/>
    </row>
    <row r="141" spans="1:20" s="275" customFormat="1" ht="31.5" customHeight="1" hidden="1">
      <c r="A141" s="172"/>
      <c r="B141" s="170">
        <v>801</v>
      </c>
      <c r="C141" s="168">
        <v>5</v>
      </c>
      <c r="D141" s="168">
        <v>2</v>
      </c>
      <c r="E141" s="171" t="s">
        <v>218</v>
      </c>
      <c r="F141" s="171" t="s">
        <v>31</v>
      </c>
      <c r="G141" s="171" t="s">
        <v>151</v>
      </c>
      <c r="H141" s="171" t="s">
        <v>87</v>
      </c>
      <c r="I141" s="169">
        <v>244</v>
      </c>
      <c r="J141" s="174">
        <v>480</v>
      </c>
      <c r="K141" s="174">
        <v>0</v>
      </c>
      <c r="L141" s="174">
        <v>0</v>
      </c>
      <c r="M141" s="274"/>
      <c r="N141" s="365"/>
      <c r="O141" s="365"/>
      <c r="P141" s="365"/>
      <c r="Q141" s="365"/>
      <c r="R141" s="365"/>
      <c r="S141" s="365"/>
      <c r="T141" s="365"/>
    </row>
    <row r="142" spans="1:13" s="60" customFormat="1" ht="15.75" customHeight="1">
      <c r="A142" s="197" t="s">
        <v>8</v>
      </c>
      <c r="B142" s="198">
        <v>801</v>
      </c>
      <c r="C142" s="202" t="s">
        <v>160</v>
      </c>
      <c r="D142" s="202" t="s">
        <v>153</v>
      </c>
      <c r="E142" s="204"/>
      <c r="F142" s="204"/>
      <c r="G142" s="204"/>
      <c r="H142" s="204"/>
      <c r="I142" s="199"/>
      <c r="J142" s="201">
        <f aca="true" t="shared" si="12" ref="J142:L143">J143</f>
        <v>2658.1</v>
      </c>
      <c r="K142" s="201">
        <f t="shared" si="12"/>
        <v>1807.3999999999999</v>
      </c>
      <c r="L142" s="201">
        <f t="shared" si="12"/>
        <v>1823</v>
      </c>
      <c r="M142" s="103"/>
    </row>
    <row r="143" spans="1:13" s="61" customFormat="1" ht="34.5" customHeight="1">
      <c r="A143" s="211" t="s">
        <v>221</v>
      </c>
      <c r="B143" s="239">
        <v>801</v>
      </c>
      <c r="C143" s="202" t="s">
        <v>160</v>
      </c>
      <c r="D143" s="202" t="s">
        <v>153</v>
      </c>
      <c r="E143" s="212" t="s">
        <v>218</v>
      </c>
      <c r="F143" s="212" t="s">
        <v>31</v>
      </c>
      <c r="G143" s="212" t="s">
        <v>77</v>
      </c>
      <c r="H143" s="212" t="s">
        <v>76</v>
      </c>
      <c r="I143" s="198"/>
      <c r="J143" s="201">
        <f t="shared" si="12"/>
        <v>2658.1</v>
      </c>
      <c r="K143" s="201">
        <f t="shared" si="12"/>
        <v>1807.3999999999999</v>
      </c>
      <c r="L143" s="201">
        <f t="shared" si="12"/>
        <v>1823</v>
      </c>
      <c r="M143" s="103"/>
    </row>
    <row r="144" spans="1:13" s="92" customFormat="1" ht="51" customHeight="1">
      <c r="A144" s="251" t="s">
        <v>258</v>
      </c>
      <c r="B144" s="243">
        <v>801</v>
      </c>
      <c r="C144" s="215" t="s">
        <v>160</v>
      </c>
      <c r="D144" s="215" t="s">
        <v>153</v>
      </c>
      <c r="E144" s="215" t="s">
        <v>218</v>
      </c>
      <c r="F144" s="215" t="s">
        <v>31</v>
      </c>
      <c r="G144" s="215" t="s">
        <v>160</v>
      </c>
      <c r="H144" s="215" t="s">
        <v>76</v>
      </c>
      <c r="I144" s="214"/>
      <c r="J144" s="217">
        <f>J145+J148+J152+J156+J159</f>
        <v>2658.1</v>
      </c>
      <c r="K144" s="217">
        <f>K145+K148+K152+K156+K159</f>
        <v>1807.3999999999999</v>
      </c>
      <c r="L144" s="217">
        <f>L145+L148+L152+L156+L159</f>
        <v>1823</v>
      </c>
      <c r="M144" s="104"/>
    </row>
    <row r="145" spans="1:13" s="93" customFormat="1" ht="30.75" customHeight="1">
      <c r="A145" s="252" t="s">
        <v>259</v>
      </c>
      <c r="B145" s="246">
        <v>801</v>
      </c>
      <c r="C145" s="220" t="s">
        <v>160</v>
      </c>
      <c r="D145" s="220" t="s">
        <v>153</v>
      </c>
      <c r="E145" s="220" t="s">
        <v>218</v>
      </c>
      <c r="F145" s="220" t="s">
        <v>31</v>
      </c>
      <c r="G145" s="258" t="s">
        <v>160</v>
      </c>
      <c r="H145" s="220" t="s">
        <v>130</v>
      </c>
      <c r="I145" s="219"/>
      <c r="J145" s="222">
        <f aca="true" t="shared" si="13" ref="J145:L146">J146</f>
        <v>150</v>
      </c>
      <c r="K145" s="222">
        <f t="shared" si="13"/>
        <v>255</v>
      </c>
      <c r="L145" s="222">
        <f t="shared" si="13"/>
        <v>230.5</v>
      </c>
      <c r="M145" s="104"/>
    </row>
    <row r="146" spans="1:13" s="100" customFormat="1" ht="41.25" customHeight="1">
      <c r="A146" s="227" t="s">
        <v>114</v>
      </c>
      <c r="B146" s="195">
        <v>801</v>
      </c>
      <c r="C146" s="206" t="s">
        <v>160</v>
      </c>
      <c r="D146" s="206" t="s">
        <v>153</v>
      </c>
      <c r="E146" s="220" t="s">
        <v>218</v>
      </c>
      <c r="F146" s="206" t="s">
        <v>31</v>
      </c>
      <c r="G146" s="258" t="s">
        <v>160</v>
      </c>
      <c r="H146" s="206" t="s">
        <v>130</v>
      </c>
      <c r="I146" s="199">
        <v>240</v>
      </c>
      <c r="J146" s="99">
        <f t="shared" si="13"/>
        <v>150</v>
      </c>
      <c r="K146" s="99">
        <f t="shared" si="13"/>
        <v>255</v>
      </c>
      <c r="L146" s="99">
        <f t="shared" si="13"/>
        <v>230.5</v>
      </c>
      <c r="M146" s="106"/>
    </row>
    <row r="147" spans="1:13" s="275" customFormat="1" ht="39.75" customHeight="1" hidden="1">
      <c r="A147" s="366" t="s">
        <v>85</v>
      </c>
      <c r="B147" s="170">
        <v>801</v>
      </c>
      <c r="C147" s="173" t="s">
        <v>160</v>
      </c>
      <c r="D147" s="173" t="s">
        <v>153</v>
      </c>
      <c r="E147" s="303" t="s">
        <v>218</v>
      </c>
      <c r="F147" s="173" t="s">
        <v>31</v>
      </c>
      <c r="G147" s="367" t="s">
        <v>160</v>
      </c>
      <c r="H147" s="173" t="s">
        <v>130</v>
      </c>
      <c r="I147" s="169">
        <v>244</v>
      </c>
      <c r="J147" s="174">
        <v>150</v>
      </c>
      <c r="K147" s="174">
        <v>255</v>
      </c>
      <c r="L147" s="174">
        <v>230.5</v>
      </c>
      <c r="M147" s="274"/>
    </row>
    <row r="148" spans="1:13" s="93" customFormat="1" ht="27.75" customHeight="1">
      <c r="A148" s="252" t="s">
        <v>164</v>
      </c>
      <c r="B148" s="246">
        <v>801</v>
      </c>
      <c r="C148" s="220" t="s">
        <v>160</v>
      </c>
      <c r="D148" s="220" t="s">
        <v>153</v>
      </c>
      <c r="E148" s="220" t="s">
        <v>218</v>
      </c>
      <c r="F148" s="220" t="s">
        <v>31</v>
      </c>
      <c r="G148" s="258" t="s">
        <v>160</v>
      </c>
      <c r="H148" s="220" t="s">
        <v>131</v>
      </c>
      <c r="I148" s="219"/>
      <c r="J148" s="222">
        <f>J149</f>
        <v>415.7</v>
      </c>
      <c r="K148" s="222">
        <f>K149</f>
        <v>409.59999999999997</v>
      </c>
      <c r="L148" s="222">
        <f>L149</f>
        <v>449.7</v>
      </c>
      <c r="M148" s="104"/>
    </row>
    <row r="149" spans="1:13" s="60" customFormat="1" ht="39" customHeight="1">
      <c r="A149" s="227" t="s">
        <v>114</v>
      </c>
      <c r="B149" s="195">
        <v>801</v>
      </c>
      <c r="C149" s="206" t="s">
        <v>160</v>
      </c>
      <c r="D149" s="206" t="s">
        <v>153</v>
      </c>
      <c r="E149" s="220" t="s">
        <v>218</v>
      </c>
      <c r="F149" s="206" t="s">
        <v>31</v>
      </c>
      <c r="G149" s="258" t="s">
        <v>160</v>
      </c>
      <c r="H149" s="206" t="s">
        <v>131</v>
      </c>
      <c r="I149" s="199">
        <v>240</v>
      </c>
      <c r="J149" s="99">
        <f>J151+J150</f>
        <v>415.7</v>
      </c>
      <c r="K149" s="99">
        <f>K151+K150</f>
        <v>409.59999999999997</v>
      </c>
      <c r="L149" s="99">
        <f>L151+L150</f>
        <v>449.7</v>
      </c>
      <c r="M149" s="103"/>
    </row>
    <row r="150" spans="1:13" s="275" customFormat="1" ht="39" customHeight="1" hidden="1">
      <c r="A150" s="176"/>
      <c r="B150" s="170"/>
      <c r="C150" s="173"/>
      <c r="D150" s="173"/>
      <c r="E150" s="303"/>
      <c r="F150" s="173"/>
      <c r="G150" s="367"/>
      <c r="H150" s="173"/>
      <c r="I150" s="169">
        <v>243</v>
      </c>
      <c r="J150" s="174">
        <v>8.7</v>
      </c>
      <c r="K150" s="174">
        <v>8.7</v>
      </c>
      <c r="L150" s="174">
        <v>8.7</v>
      </c>
      <c r="M150" s="274">
        <v>0</v>
      </c>
    </row>
    <row r="151" spans="1:13" s="275" customFormat="1" ht="45" customHeight="1" hidden="1">
      <c r="A151" s="366" t="s">
        <v>85</v>
      </c>
      <c r="B151" s="170">
        <v>801</v>
      </c>
      <c r="C151" s="173" t="s">
        <v>160</v>
      </c>
      <c r="D151" s="173" t="s">
        <v>153</v>
      </c>
      <c r="E151" s="303" t="s">
        <v>218</v>
      </c>
      <c r="F151" s="173" t="s">
        <v>31</v>
      </c>
      <c r="G151" s="367" t="s">
        <v>160</v>
      </c>
      <c r="H151" s="173" t="s">
        <v>131</v>
      </c>
      <c r="I151" s="169">
        <v>244</v>
      </c>
      <c r="J151" s="174">
        <f>187+220</f>
        <v>407</v>
      </c>
      <c r="K151" s="174">
        <v>400.9</v>
      </c>
      <c r="L151" s="174">
        <v>441</v>
      </c>
      <c r="M151" s="274"/>
    </row>
    <row r="152" spans="1:13" s="93" customFormat="1" ht="25.5" customHeight="1">
      <c r="A152" s="253" t="s">
        <v>200</v>
      </c>
      <c r="B152" s="246">
        <v>801</v>
      </c>
      <c r="C152" s="220" t="s">
        <v>160</v>
      </c>
      <c r="D152" s="220" t="s">
        <v>153</v>
      </c>
      <c r="E152" s="220" t="s">
        <v>218</v>
      </c>
      <c r="F152" s="220" t="s">
        <v>31</v>
      </c>
      <c r="G152" s="220" t="s">
        <v>160</v>
      </c>
      <c r="H152" s="206" t="s">
        <v>163</v>
      </c>
      <c r="I152" s="219"/>
      <c r="J152" s="222">
        <f>J153</f>
        <v>1142.8</v>
      </c>
      <c r="K152" s="222">
        <f>K153</f>
        <v>1142.8</v>
      </c>
      <c r="L152" s="222">
        <f>L153</f>
        <v>1142.8</v>
      </c>
      <c r="M152" s="104"/>
    </row>
    <row r="153" spans="1:13" s="60" customFormat="1" ht="38.25" customHeight="1">
      <c r="A153" s="227" t="s">
        <v>114</v>
      </c>
      <c r="B153" s="195">
        <v>801</v>
      </c>
      <c r="C153" s="206" t="s">
        <v>160</v>
      </c>
      <c r="D153" s="206" t="s">
        <v>153</v>
      </c>
      <c r="E153" s="206" t="s">
        <v>218</v>
      </c>
      <c r="F153" s="206" t="s">
        <v>31</v>
      </c>
      <c r="G153" s="206" t="s">
        <v>160</v>
      </c>
      <c r="H153" s="206" t="s">
        <v>163</v>
      </c>
      <c r="I153" s="199">
        <v>240</v>
      </c>
      <c r="J153" s="99">
        <f>J154+J155</f>
        <v>1142.8</v>
      </c>
      <c r="K153" s="99">
        <f>K154+K155</f>
        <v>1142.8</v>
      </c>
      <c r="L153" s="99">
        <f>L154+L155</f>
        <v>1142.8</v>
      </c>
      <c r="M153" s="103"/>
    </row>
    <row r="154" spans="1:13" s="275" customFormat="1" ht="35.25" customHeight="1" hidden="1">
      <c r="A154" s="366" t="s">
        <v>85</v>
      </c>
      <c r="B154" s="170">
        <v>801</v>
      </c>
      <c r="C154" s="173" t="s">
        <v>160</v>
      </c>
      <c r="D154" s="173" t="s">
        <v>153</v>
      </c>
      <c r="E154" s="173" t="s">
        <v>218</v>
      </c>
      <c r="F154" s="173" t="s">
        <v>31</v>
      </c>
      <c r="G154" s="173" t="s">
        <v>160</v>
      </c>
      <c r="H154" s="173" t="s">
        <v>163</v>
      </c>
      <c r="I154" s="169">
        <v>244</v>
      </c>
      <c r="J154" s="174">
        <v>219.4</v>
      </c>
      <c r="K154" s="174">
        <v>219.4</v>
      </c>
      <c r="L154" s="174">
        <v>219.4</v>
      </c>
      <c r="M154" s="274"/>
    </row>
    <row r="155" spans="1:13" s="275" customFormat="1" ht="35.25" customHeight="1" hidden="1">
      <c r="A155" s="366"/>
      <c r="B155" s="170"/>
      <c r="C155" s="173"/>
      <c r="D155" s="173"/>
      <c r="E155" s="173"/>
      <c r="F155" s="173"/>
      <c r="G155" s="173"/>
      <c r="H155" s="173"/>
      <c r="I155" s="169">
        <v>247</v>
      </c>
      <c r="J155" s="174">
        <v>923.4</v>
      </c>
      <c r="K155" s="174">
        <v>923.4</v>
      </c>
      <c r="L155" s="174">
        <v>923.4</v>
      </c>
      <c r="M155" s="274"/>
    </row>
    <row r="156" spans="1:13" s="337" customFormat="1" ht="47.25" customHeight="1">
      <c r="A156" s="316" t="s">
        <v>224</v>
      </c>
      <c r="B156" s="256">
        <v>801</v>
      </c>
      <c r="C156" s="372" t="s">
        <v>160</v>
      </c>
      <c r="D156" s="372" t="s">
        <v>153</v>
      </c>
      <c r="E156" s="372" t="s">
        <v>218</v>
      </c>
      <c r="F156" s="372" t="s">
        <v>31</v>
      </c>
      <c r="G156" s="372" t="s">
        <v>160</v>
      </c>
      <c r="H156" s="372" t="s">
        <v>225</v>
      </c>
      <c r="I156" s="373"/>
      <c r="J156" s="222">
        <f aca="true" t="shared" si="14" ref="J156:L157">J157</f>
        <v>69.6</v>
      </c>
      <c r="K156" s="222">
        <f t="shared" si="14"/>
        <v>0</v>
      </c>
      <c r="L156" s="222">
        <f t="shared" si="14"/>
        <v>0</v>
      </c>
      <c r="M156" s="277"/>
    </row>
    <row r="157" spans="1:13" s="275" customFormat="1" ht="35.25" customHeight="1">
      <c r="A157" s="257" t="s">
        <v>114</v>
      </c>
      <c r="B157" s="210">
        <v>801</v>
      </c>
      <c r="C157" s="258" t="s">
        <v>160</v>
      </c>
      <c r="D157" s="258" t="s">
        <v>153</v>
      </c>
      <c r="E157" s="258" t="s">
        <v>218</v>
      </c>
      <c r="F157" s="258" t="s">
        <v>31</v>
      </c>
      <c r="G157" s="258" t="s">
        <v>160</v>
      </c>
      <c r="H157" s="258" t="s">
        <v>225</v>
      </c>
      <c r="I157" s="259">
        <v>240</v>
      </c>
      <c r="J157" s="99">
        <f t="shared" si="14"/>
        <v>69.6</v>
      </c>
      <c r="K157" s="99">
        <f t="shared" si="14"/>
        <v>0</v>
      </c>
      <c r="L157" s="99">
        <f t="shared" si="14"/>
        <v>0</v>
      </c>
      <c r="M157" s="274"/>
    </row>
    <row r="158" spans="1:13" s="275" customFormat="1" ht="45" customHeight="1" hidden="1">
      <c r="A158" s="368" t="s">
        <v>85</v>
      </c>
      <c r="B158" s="364">
        <v>801</v>
      </c>
      <c r="C158" s="367" t="s">
        <v>160</v>
      </c>
      <c r="D158" s="367" t="s">
        <v>153</v>
      </c>
      <c r="E158" s="367" t="s">
        <v>218</v>
      </c>
      <c r="F158" s="367" t="s">
        <v>31</v>
      </c>
      <c r="G158" s="367" t="s">
        <v>160</v>
      </c>
      <c r="H158" s="367" t="s">
        <v>225</v>
      </c>
      <c r="I158" s="369">
        <v>244</v>
      </c>
      <c r="J158" s="174">
        <v>69.6</v>
      </c>
      <c r="K158" s="174">
        <v>0</v>
      </c>
      <c r="L158" s="174">
        <v>0</v>
      </c>
      <c r="M158" s="274"/>
    </row>
    <row r="159" spans="1:13" s="375" customFormat="1" ht="27" customHeight="1">
      <c r="A159" s="254" t="s">
        <v>205</v>
      </c>
      <c r="B159" s="246">
        <v>801</v>
      </c>
      <c r="C159" s="220" t="s">
        <v>160</v>
      </c>
      <c r="D159" s="220" t="s">
        <v>153</v>
      </c>
      <c r="E159" s="372" t="s">
        <v>218</v>
      </c>
      <c r="F159" s="220" t="s">
        <v>31</v>
      </c>
      <c r="G159" s="220" t="s">
        <v>160</v>
      </c>
      <c r="H159" s="221" t="s">
        <v>87</v>
      </c>
      <c r="I159" s="219"/>
      <c r="J159" s="222">
        <f aca="true" t="shared" si="15" ref="J159:L160">J160</f>
        <v>880</v>
      </c>
      <c r="K159" s="222">
        <f t="shared" si="15"/>
        <v>0</v>
      </c>
      <c r="L159" s="222">
        <f t="shared" si="15"/>
        <v>0</v>
      </c>
      <c r="M159" s="374"/>
    </row>
    <row r="160" spans="1:13" s="100" customFormat="1" ht="39.75" customHeight="1">
      <c r="A160" s="227" t="s">
        <v>114</v>
      </c>
      <c r="B160" s="195">
        <v>801</v>
      </c>
      <c r="C160" s="206" t="s">
        <v>160</v>
      </c>
      <c r="D160" s="206" t="s">
        <v>153</v>
      </c>
      <c r="E160" s="258" t="s">
        <v>218</v>
      </c>
      <c r="F160" s="206" t="s">
        <v>31</v>
      </c>
      <c r="G160" s="206" t="s">
        <v>160</v>
      </c>
      <c r="H160" s="204" t="s">
        <v>87</v>
      </c>
      <c r="I160" s="199">
        <v>240</v>
      </c>
      <c r="J160" s="99">
        <f t="shared" si="15"/>
        <v>880</v>
      </c>
      <c r="K160" s="99">
        <f t="shared" si="15"/>
        <v>0</v>
      </c>
      <c r="L160" s="99">
        <f t="shared" si="15"/>
        <v>0</v>
      </c>
      <c r="M160" s="106"/>
    </row>
    <row r="161" spans="1:13" s="275" customFormat="1" ht="37.5" customHeight="1" hidden="1">
      <c r="A161" s="366" t="s">
        <v>85</v>
      </c>
      <c r="B161" s="170">
        <v>801</v>
      </c>
      <c r="C161" s="168">
        <v>5</v>
      </c>
      <c r="D161" s="168">
        <v>3</v>
      </c>
      <c r="E161" s="168">
        <v>42</v>
      </c>
      <c r="F161" s="171" t="s">
        <v>31</v>
      </c>
      <c r="G161" s="171" t="s">
        <v>160</v>
      </c>
      <c r="H161" s="171" t="s">
        <v>87</v>
      </c>
      <c r="I161" s="169">
        <v>244</v>
      </c>
      <c r="J161" s="174">
        <f>264+616</f>
        <v>880</v>
      </c>
      <c r="K161" s="174">
        <v>0</v>
      </c>
      <c r="L161" s="174">
        <v>0</v>
      </c>
      <c r="M161" s="274"/>
    </row>
    <row r="162" spans="1:13" s="61" customFormat="1" ht="27" customHeight="1">
      <c r="A162" s="260" t="s">
        <v>92</v>
      </c>
      <c r="B162" s="261">
        <v>801</v>
      </c>
      <c r="C162" s="240">
        <v>6</v>
      </c>
      <c r="D162" s="240">
        <v>0</v>
      </c>
      <c r="E162" s="212"/>
      <c r="F162" s="212"/>
      <c r="G162" s="212"/>
      <c r="H162" s="212"/>
      <c r="I162" s="241"/>
      <c r="J162" s="201">
        <f aca="true" t="shared" si="16" ref="J162:L163">J163</f>
        <v>4.1</v>
      </c>
      <c r="K162" s="201">
        <f t="shared" si="16"/>
        <v>3.6</v>
      </c>
      <c r="L162" s="201">
        <f t="shared" si="16"/>
        <v>4.2</v>
      </c>
      <c r="M162" s="103"/>
    </row>
    <row r="163" spans="1:13" s="93" customFormat="1" ht="20.25" customHeight="1">
      <c r="A163" s="376" t="s">
        <v>93</v>
      </c>
      <c r="B163" s="256">
        <v>801</v>
      </c>
      <c r="C163" s="247">
        <v>6</v>
      </c>
      <c r="D163" s="247">
        <v>5</v>
      </c>
      <c r="E163" s="221" t="s">
        <v>21</v>
      </c>
      <c r="F163" s="221" t="s">
        <v>31</v>
      </c>
      <c r="G163" s="221" t="s">
        <v>77</v>
      </c>
      <c r="H163" s="221" t="s">
        <v>171</v>
      </c>
      <c r="I163" s="248"/>
      <c r="J163" s="222">
        <f t="shared" si="16"/>
        <v>4.1</v>
      </c>
      <c r="K163" s="222">
        <f t="shared" si="16"/>
        <v>3.6</v>
      </c>
      <c r="L163" s="222">
        <f t="shared" si="16"/>
        <v>4.2</v>
      </c>
      <c r="M163" s="104"/>
    </row>
    <row r="164" spans="1:13" s="59" customFormat="1" ht="18" customHeight="1">
      <c r="A164" s="262" t="s">
        <v>115</v>
      </c>
      <c r="B164" s="210">
        <v>801</v>
      </c>
      <c r="C164" s="203">
        <v>6</v>
      </c>
      <c r="D164" s="203">
        <v>5</v>
      </c>
      <c r="E164" s="204" t="s">
        <v>21</v>
      </c>
      <c r="F164" s="204" t="s">
        <v>31</v>
      </c>
      <c r="G164" s="204" t="s">
        <v>77</v>
      </c>
      <c r="H164" s="204" t="s">
        <v>171</v>
      </c>
      <c r="I164" s="209">
        <v>850</v>
      </c>
      <c r="J164" s="99">
        <f>J165+J166</f>
        <v>4.1</v>
      </c>
      <c r="K164" s="99">
        <f>K165+K166</f>
        <v>3.6</v>
      </c>
      <c r="L164" s="99">
        <f>L165+L166</f>
        <v>4.2</v>
      </c>
      <c r="M164" s="103"/>
    </row>
    <row r="165" spans="1:13" s="279" customFormat="1" ht="18" customHeight="1" hidden="1">
      <c r="A165" s="172" t="s">
        <v>64</v>
      </c>
      <c r="B165" s="364">
        <v>801</v>
      </c>
      <c r="C165" s="168">
        <v>6</v>
      </c>
      <c r="D165" s="168">
        <v>5</v>
      </c>
      <c r="E165" s="171" t="s">
        <v>21</v>
      </c>
      <c r="F165" s="171" t="s">
        <v>31</v>
      </c>
      <c r="G165" s="171" t="s">
        <v>77</v>
      </c>
      <c r="H165" s="171" t="s">
        <v>171</v>
      </c>
      <c r="I165" s="175">
        <v>852</v>
      </c>
      <c r="J165" s="174">
        <f>3.5+0.5</f>
        <v>4</v>
      </c>
      <c r="K165" s="174">
        <v>3.5</v>
      </c>
      <c r="L165" s="174">
        <v>4</v>
      </c>
      <c r="M165" s="274"/>
    </row>
    <row r="166" spans="1:14" s="279" customFormat="1" ht="18" customHeight="1" hidden="1">
      <c r="A166" s="172" t="s">
        <v>80</v>
      </c>
      <c r="B166" s="364">
        <v>801</v>
      </c>
      <c r="C166" s="168">
        <v>6</v>
      </c>
      <c r="D166" s="168">
        <v>5</v>
      </c>
      <c r="E166" s="171" t="s">
        <v>21</v>
      </c>
      <c r="F166" s="171" t="s">
        <v>31</v>
      </c>
      <c r="G166" s="171" t="s">
        <v>77</v>
      </c>
      <c r="H166" s="171" t="s">
        <v>171</v>
      </c>
      <c r="I166" s="175">
        <v>853</v>
      </c>
      <c r="J166" s="174">
        <v>0.1</v>
      </c>
      <c r="K166" s="174">
        <v>0.1</v>
      </c>
      <c r="L166" s="174">
        <v>0.2</v>
      </c>
      <c r="M166" s="274"/>
      <c r="N166" s="365"/>
    </row>
    <row r="167" spans="1:13" s="60" customFormat="1" ht="15.75">
      <c r="A167" s="197" t="s">
        <v>41</v>
      </c>
      <c r="B167" s="198">
        <v>801</v>
      </c>
      <c r="C167" s="202" t="s">
        <v>165</v>
      </c>
      <c r="D167" s="202" t="s">
        <v>77</v>
      </c>
      <c r="E167" s="204"/>
      <c r="F167" s="204"/>
      <c r="G167" s="204"/>
      <c r="H167" s="204"/>
      <c r="I167" s="198"/>
      <c r="J167" s="201">
        <f>J168</f>
        <v>2.9</v>
      </c>
      <c r="K167" s="201">
        <f>K168</f>
        <v>0</v>
      </c>
      <c r="L167" s="201">
        <f>L168</f>
        <v>0</v>
      </c>
      <c r="M167" s="103"/>
    </row>
    <row r="168" spans="1:13" s="61" customFormat="1" ht="15.75">
      <c r="A168" s="197" t="s">
        <v>40</v>
      </c>
      <c r="B168" s="198">
        <v>801</v>
      </c>
      <c r="C168" s="202" t="s">
        <v>165</v>
      </c>
      <c r="D168" s="202" t="s">
        <v>165</v>
      </c>
      <c r="E168" s="212"/>
      <c r="F168" s="212"/>
      <c r="G168" s="212"/>
      <c r="H168" s="212"/>
      <c r="I168" s="198"/>
      <c r="J168" s="201">
        <f>J171</f>
        <v>2.9</v>
      </c>
      <c r="K168" s="201">
        <f>K171</f>
        <v>0</v>
      </c>
      <c r="L168" s="201">
        <f>L171</f>
        <v>0</v>
      </c>
      <c r="M168" s="103"/>
    </row>
    <row r="169" spans="1:13" s="61" customFormat="1" ht="39" customHeight="1">
      <c r="A169" s="211" t="s">
        <v>221</v>
      </c>
      <c r="B169" s="198">
        <v>801</v>
      </c>
      <c r="C169" s="202" t="s">
        <v>165</v>
      </c>
      <c r="D169" s="202" t="s">
        <v>165</v>
      </c>
      <c r="E169" s="212" t="s">
        <v>218</v>
      </c>
      <c r="F169" s="212" t="s">
        <v>31</v>
      </c>
      <c r="G169" s="212" t="s">
        <v>77</v>
      </c>
      <c r="H169" s="212" t="s">
        <v>76</v>
      </c>
      <c r="I169" s="198"/>
      <c r="J169" s="201">
        <f>J170</f>
        <v>2.9</v>
      </c>
      <c r="K169" s="201">
        <f aca="true" t="shared" si="17" ref="K169:L171">K170</f>
        <v>0</v>
      </c>
      <c r="L169" s="201">
        <f t="shared" si="17"/>
        <v>0</v>
      </c>
      <c r="M169" s="103"/>
    </row>
    <row r="170" spans="1:13" s="92" customFormat="1" ht="33.75" customHeight="1">
      <c r="A170" s="213" t="s">
        <v>260</v>
      </c>
      <c r="B170" s="214">
        <v>801</v>
      </c>
      <c r="C170" s="215" t="s">
        <v>165</v>
      </c>
      <c r="D170" s="215" t="s">
        <v>165</v>
      </c>
      <c r="E170" s="216" t="s">
        <v>218</v>
      </c>
      <c r="F170" s="216" t="s">
        <v>31</v>
      </c>
      <c r="G170" s="216" t="s">
        <v>156</v>
      </c>
      <c r="H170" s="216" t="s">
        <v>134</v>
      </c>
      <c r="I170" s="214"/>
      <c r="J170" s="217">
        <f>J171</f>
        <v>2.9</v>
      </c>
      <c r="K170" s="217">
        <f t="shared" si="17"/>
        <v>0</v>
      </c>
      <c r="L170" s="217">
        <f t="shared" si="17"/>
        <v>0</v>
      </c>
      <c r="M170" s="104"/>
    </row>
    <row r="171" spans="1:13" s="93" customFormat="1" ht="66" customHeight="1">
      <c r="A171" s="253" t="s">
        <v>133</v>
      </c>
      <c r="B171" s="246">
        <v>801</v>
      </c>
      <c r="C171" s="247">
        <v>7</v>
      </c>
      <c r="D171" s="220" t="s">
        <v>165</v>
      </c>
      <c r="E171" s="221" t="s">
        <v>218</v>
      </c>
      <c r="F171" s="221" t="s">
        <v>31</v>
      </c>
      <c r="G171" s="221" t="s">
        <v>156</v>
      </c>
      <c r="H171" s="221" t="s">
        <v>134</v>
      </c>
      <c r="I171" s="248"/>
      <c r="J171" s="222">
        <f>J172</f>
        <v>2.9</v>
      </c>
      <c r="K171" s="222">
        <f t="shared" si="17"/>
        <v>0</v>
      </c>
      <c r="L171" s="222">
        <f t="shared" si="17"/>
        <v>0</v>
      </c>
      <c r="M171" s="104"/>
    </row>
    <row r="172" spans="1:13" s="340" customFormat="1" ht="15.75">
      <c r="A172" s="205" t="s">
        <v>23</v>
      </c>
      <c r="B172" s="195">
        <v>801</v>
      </c>
      <c r="C172" s="203">
        <v>7</v>
      </c>
      <c r="D172" s="206" t="s">
        <v>165</v>
      </c>
      <c r="E172" s="204" t="s">
        <v>218</v>
      </c>
      <c r="F172" s="204" t="s">
        <v>31</v>
      </c>
      <c r="G172" s="204" t="s">
        <v>156</v>
      </c>
      <c r="H172" s="204" t="s">
        <v>134</v>
      </c>
      <c r="I172" s="209">
        <v>540</v>
      </c>
      <c r="J172" s="99">
        <v>2.9</v>
      </c>
      <c r="K172" s="99">
        <v>0</v>
      </c>
      <c r="L172" s="99">
        <v>0</v>
      </c>
      <c r="M172" s="339"/>
    </row>
    <row r="173" spans="1:13" s="100" customFormat="1" ht="18" customHeight="1">
      <c r="A173" s="285" t="s">
        <v>248</v>
      </c>
      <c r="B173" s="261">
        <v>801</v>
      </c>
      <c r="C173" s="240">
        <v>8</v>
      </c>
      <c r="D173" s="240">
        <v>0</v>
      </c>
      <c r="E173" s="212"/>
      <c r="F173" s="212"/>
      <c r="G173" s="212"/>
      <c r="H173" s="212"/>
      <c r="I173" s="241"/>
      <c r="J173" s="201">
        <f aca="true" t="shared" si="18" ref="J173:L176">J174</f>
        <v>80</v>
      </c>
      <c r="K173" s="201">
        <f t="shared" si="18"/>
        <v>0</v>
      </c>
      <c r="L173" s="201">
        <f t="shared" si="18"/>
        <v>0</v>
      </c>
      <c r="M173" s="106"/>
    </row>
    <row r="174" spans="1:13" s="100" customFormat="1" ht="18" customHeight="1">
      <c r="A174" s="285" t="s">
        <v>249</v>
      </c>
      <c r="B174" s="261">
        <v>801</v>
      </c>
      <c r="C174" s="240">
        <v>8</v>
      </c>
      <c r="D174" s="240">
        <v>4</v>
      </c>
      <c r="E174" s="212"/>
      <c r="F174" s="212"/>
      <c r="G174" s="212"/>
      <c r="H174" s="212"/>
      <c r="I174" s="241"/>
      <c r="J174" s="201">
        <f t="shared" si="18"/>
        <v>80</v>
      </c>
      <c r="K174" s="201">
        <f t="shared" si="18"/>
        <v>0</v>
      </c>
      <c r="L174" s="201">
        <f t="shared" si="18"/>
        <v>0</v>
      </c>
      <c r="M174" s="106"/>
    </row>
    <row r="175" spans="1:13" s="100" customFormat="1" ht="15.75">
      <c r="A175" s="255" t="s">
        <v>205</v>
      </c>
      <c r="B175" s="256">
        <v>801</v>
      </c>
      <c r="C175" s="247">
        <v>8</v>
      </c>
      <c r="D175" s="247">
        <v>4</v>
      </c>
      <c r="E175" s="247">
        <v>91</v>
      </c>
      <c r="F175" s="221" t="s">
        <v>31</v>
      </c>
      <c r="G175" s="221" t="s">
        <v>77</v>
      </c>
      <c r="H175" s="221" t="s">
        <v>87</v>
      </c>
      <c r="I175" s="248"/>
      <c r="J175" s="99">
        <f t="shared" si="18"/>
        <v>80</v>
      </c>
      <c r="K175" s="99">
        <f t="shared" si="18"/>
        <v>0</v>
      </c>
      <c r="L175" s="99">
        <f t="shared" si="18"/>
        <v>0</v>
      </c>
      <c r="M175" s="106"/>
    </row>
    <row r="176" spans="1:13" s="100" customFormat="1" ht="35.25" customHeight="1">
      <c r="A176" s="257" t="s">
        <v>114</v>
      </c>
      <c r="B176" s="210">
        <v>801</v>
      </c>
      <c r="C176" s="203">
        <v>8</v>
      </c>
      <c r="D176" s="203">
        <v>4</v>
      </c>
      <c r="E176" s="203">
        <v>91</v>
      </c>
      <c r="F176" s="204" t="s">
        <v>31</v>
      </c>
      <c r="G176" s="204" t="s">
        <v>77</v>
      </c>
      <c r="H176" s="204" t="s">
        <v>87</v>
      </c>
      <c r="I176" s="209">
        <v>240</v>
      </c>
      <c r="J176" s="99">
        <f t="shared" si="18"/>
        <v>80</v>
      </c>
      <c r="K176" s="99">
        <f t="shared" si="18"/>
        <v>0</v>
      </c>
      <c r="L176" s="99">
        <f t="shared" si="18"/>
        <v>0</v>
      </c>
      <c r="M176" s="106"/>
    </row>
    <row r="177" spans="1:13" s="275" customFormat="1" ht="38.25" customHeight="1" hidden="1">
      <c r="A177" s="370" t="s">
        <v>85</v>
      </c>
      <c r="B177" s="364">
        <v>801</v>
      </c>
      <c r="C177" s="168">
        <v>8</v>
      </c>
      <c r="D177" s="168">
        <v>4</v>
      </c>
      <c r="E177" s="168">
        <v>91</v>
      </c>
      <c r="F177" s="171" t="s">
        <v>31</v>
      </c>
      <c r="G177" s="171" t="s">
        <v>77</v>
      </c>
      <c r="H177" s="171" t="s">
        <v>87</v>
      </c>
      <c r="I177" s="175">
        <v>244</v>
      </c>
      <c r="J177" s="174">
        <f>24+56</f>
        <v>80</v>
      </c>
      <c r="K177" s="174">
        <v>0</v>
      </c>
      <c r="L177" s="174">
        <v>0</v>
      </c>
      <c r="M177" s="274"/>
    </row>
    <row r="178" spans="1:13" s="64" customFormat="1" ht="15" customHeight="1">
      <c r="A178" s="197" t="s">
        <v>9</v>
      </c>
      <c r="B178" s="198">
        <v>801</v>
      </c>
      <c r="C178" s="202" t="s">
        <v>159</v>
      </c>
      <c r="D178" s="202" t="s">
        <v>77</v>
      </c>
      <c r="E178" s="203"/>
      <c r="F178" s="204"/>
      <c r="G178" s="204"/>
      <c r="H178" s="209"/>
      <c r="I178" s="199"/>
      <c r="J178" s="201">
        <f>J179</f>
        <v>304.8</v>
      </c>
      <c r="K178" s="201">
        <f aca="true" t="shared" si="19" ref="K178:L180">K179</f>
        <v>304.8</v>
      </c>
      <c r="L178" s="201">
        <f t="shared" si="19"/>
        <v>304.8</v>
      </c>
      <c r="M178" s="103"/>
    </row>
    <row r="179" spans="1:13" s="63" customFormat="1" ht="16.5" customHeight="1">
      <c r="A179" s="197" t="s">
        <v>28</v>
      </c>
      <c r="B179" s="198">
        <v>801</v>
      </c>
      <c r="C179" s="202" t="s">
        <v>159</v>
      </c>
      <c r="D179" s="202" t="s">
        <v>149</v>
      </c>
      <c r="E179" s="240"/>
      <c r="F179" s="212"/>
      <c r="G179" s="212"/>
      <c r="H179" s="241"/>
      <c r="I179" s="198"/>
      <c r="J179" s="201">
        <f>J180</f>
        <v>304.8</v>
      </c>
      <c r="K179" s="201">
        <f t="shared" si="19"/>
        <v>304.8</v>
      </c>
      <c r="L179" s="201">
        <f t="shared" si="19"/>
        <v>304.8</v>
      </c>
      <c r="M179" s="103"/>
    </row>
    <row r="180" spans="1:13" s="64" customFormat="1" ht="16.5" customHeight="1">
      <c r="A180" s="205" t="s">
        <v>166</v>
      </c>
      <c r="B180" s="199">
        <v>801</v>
      </c>
      <c r="C180" s="206" t="s">
        <v>159</v>
      </c>
      <c r="D180" s="206" t="s">
        <v>149</v>
      </c>
      <c r="E180" s="203">
        <v>91</v>
      </c>
      <c r="F180" s="204" t="s">
        <v>31</v>
      </c>
      <c r="G180" s="204" t="s">
        <v>77</v>
      </c>
      <c r="H180" s="204" t="s">
        <v>76</v>
      </c>
      <c r="I180" s="199"/>
      <c r="J180" s="99">
        <f>J181</f>
        <v>304.8</v>
      </c>
      <c r="K180" s="99">
        <f t="shared" si="19"/>
        <v>304.8</v>
      </c>
      <c r="L180" s="99">
        <f t="shared" si="19"/>
        <v>304.8</v>
      </c>
      <c r="M180" s="103"/>
    </row>
    <row r="181" spans="1:13" s="377" customFormat="1" ht="23.25" customHeight="1">
      <c r="A181" s="218" t="s">
        <v>173</v>
      </c>
      <c r="B181" s="219">
        <v>801</v>
      </c>
      <c r="C181" s="220" t="s">
        <v>159</v>
      </c>
      <c r="D181" s="220" t="s">
        <v>149</v>
      </c>
      <c r="E181" s="221" t="s">
        <v>21</v>
      </c>
      <c r="F181" s="221" t="s">
        <v>31</v>
      </c>
      <c r="G181" s="221" t="s">
        <v>77</v>
      </c>
      <c r="H181" s="221" t="s">
        <v>174</v>
      </c>
      <c r="I181" s="219"/>
      <c r="J181" s="222">
        <f>J183</f>
        <v>304.8</v>
      </c>
      <c r="K181" s="222">
        <f>K183</f>
        <v>304.8</v>
      </c>
      <c r="L181" s="222">
        <f>L183</f>
        <v>304.8</v>
      </c>
      <c r="M181" s="104"/>
    </row>
    <row r="182" spans="1:13" s="55" customFormat="1" ht="31.5" customHeight="1">
      <c r="A182" s="205" t="s">
        <v>135</v>
      </c>
      <c r="B182" s="195">
        <v>801</v>
      </c>
      <c r="C182" s="203">
        <v>10</v>
      </c>
      <c r="D182" s="203">
        <v>1</v>
      </c>
      <c r="E182" s="203">
        <v>91</v>
      </c>
      <c r="F182" s="204" t="s">
        <v>31</v>
      </c>
      <c r="G182" s="204" t="s">
        <v>77</v>
      </c>
      <c r="H182" s="204" t="s">
        <v>174</v>
      </c>
      <c r="I182" s="209">
        <v>320</v>
      </c>
      <c r="J182" s="99">
        <f>J183</f>
        <v>304.8</v>
      </c>
      <c r="K182" s="99">
        <f>K183</f>
        <v>304.8</v>
      </c>
      <c r="L182" s="99">
        <f>L183</f>
        <v>304.8</v>
      </c>
      <c r="M182" s="107"/>
    </row>
    <row r="183" spans="1:15" s="275" customFormat="1" ht="39" customHeight="1" hidden="1">
      <c r="A183" s="172" t="s">
        <v>167</v>
      </c>
      <c r="B183" s="169">
        <v>801</v>
      </c>
      <c r="C183" s="173" t="s">
        <v>159</v>
      </c>
      <c r="D183" s="173" t="s">
        <v>149</v>
      </c>
      <c r="E183" s="171" t="s">
        <v>21</v>
      </c>
      <c r="F183" s="171" t="s">
        <v>31</v>
      </c>
      <c r="G183" s="171" t="s">
        <v>77</v>
      </c>
      <c r="H183" s="171" t="s">
        <v>174</v>
      </c>
      <c r="I183" s="169">
        <v>321</v>
      </c>
      <c r="J183" s="174">
        <v>304.8</v>
      </c>
      <c r="K183" s="174">
        <v>304.8</v>
      </c>
      <c r="L183" s="174">
        <v>304.8</v>
      </c>
      <c r="M183" s="274"/>
      <c r="O183" s="365"/>
    </row>
    <row r="184" spans="1:13" s="345" customFormat="1" ht="15.75">
      <c r="A184" s="197" t="s">
        <v>32</v>
      </c>
      <c r="B184" s="239">
        <v>801</v>
      </c>
      <c r="C184" s="240">
        <v>11</v>
      </c>
      <c r="D184" s="240">
        <v>0</v>
      </c>
      <c r="E184" s="263"/>
      <c r="F184" s="263"/>
      <c r="G184" s="212"/>
      <c r="H184" s="212"/>
      <c r="I184" s="241"/>
      <c r="J184" s="201">
        <f aca="true" t="shared" si="20" ref="J184:L185">J185</f>
        <v>23.8</v>
      </c>
      <c r="K184" s="201">
        <f t="shared" si="20"/>
        <v>50</v>
      </c>
      <c r="L184" s="201">
        <f t="shared" si="20"/>
        <v>55</v>
      </c>
      <c r="M184" s="274"/>
    </row>
    <row r="185" spans="1:13" s="345" customFormat="1" ht="15.75">
      <c r="A185" s="197" t="s">
        <v>44</v>
      </c>
      <c r="B185" s="239">
        <v>801</v>
      </c>
      <c r="C185" s="240">
        <v>11</v>
      </c>
      <c r="D185" s="240">
        <v>1</v>
      </c>
      <c r="E185" s="263"/>
      <c r="F185" s="263"/>
      <c r="G185" s="212"/>
      <c r="H185" s="212"/>
      <c r="I185" s="241"/>
      <c r="J185" s="201">
        <f t="shared" si="20"/>
        <v>23.8</v>
      </c>
      <c r="K185" s="201">
        <f t="shared" si="20"/>
        <v>50</v>
      </c>
      <c r="L185" s="201">
        <f t="shared" si="20"/>
        <v>55</v>
      </c>
      <c r="M185" s="274"/>
    </row>
    <row r="186" spans="1:13" s="275" customFormat="1" ht="37.5" customHeight="1">
      <c r="A186" s="211" t="s">
        <v>221</v>
      </c>
      <c r="B186" s="239">
        <v>801</v>
      </c>
      <c r="C186" s="240">
        <v>11</v>
      </c>
      <c r="D186" s="240">
        <v>1</v>
      </c>
      <c r="E186" s="204" t="s">
        <v>218</v>
      </c>
      <c r="F186" s="204" t="s">
        <v>31</v>
      </c>
      <c r="G186" s="204" t="s">
        <v>77</v>
      </c>
      <c r="H186" s="204" t="s">
        <v>76</v>
      </c>
      <c r="I186" s="209"/>
      <c r="J186" s="99">
        <f>J187</f>
        <v>23.8</v>
      </c>
      <c r="K186" s="99">
        <f aca="true" t="shared" si="21" ref="K186:L189">K187</f>
        <v>50</v>
      </c>
      <c r="L186" s="99">
        <f t="shared" si="21"/>
        <v>55</v>
      </c>
      <c r="M186" s="274"/>
    </row>
    <row r="187" spans="1:13" s="337" customFormat="1" ht="31.5">
      <c r="A187" s="213" t="s">
        <v>261</v>
      </c>
      <c r="B187" s="243">
        <v>801</v>
      </c>
      <c r="C187" s="244">
        <v>11</v>
      </c>
      <c r="D187" s="244">
        <v>1</v>
      </c>
      <c r="E187" s="221" t="s">
        <v>218</v>
      </c>
      <c r="F187" s="221" t="s">
        <v>31</v>
      </c>
      <c r="G187" s="221" t="s">
        <v>165</v>
      </c>
      <c r="H187" s="221" t="s">
        <v>76</v>
      </c>
      <c r="I187" s="248"/>
      <c r="J187" s="222">
        <f>J188</f>
        <v>23.8</v>
      </c>
      <c r="K187" s="222">
        <f t="shared" si="21"/>
        <v>50</v>
      </c>
      <c r="L187" s="222">
        <f t="shared" si="21"/>
        <v>55</v>
      </c>
      <c r="M187" s="277"/>
    </row>
    <row r="188" spans="1:13" s="337" customFormat="1" ht="21.75" customHeight="1">
      <c r="A188" s="253" t="s">
        <v>168</v>
      </c>
      <c r="B188" s="246">
        <v>801</v>
      </c>
      <c r="C188" s="247">
        <v>11</v>
      </c>
      <c r="D188" s="247">
        <v>1</v>
      </c>
      <c r="E188" s="221" t="s">
        <v>218</v>
      </c>
      <c r="F188" s="221" t="s">
        <v>31</v>
      </c>
      <c r="G188" s="221" t="s">
        <v>165</v>
      </c>
      <c r="H188" s="221" t="s">
        <v>132</v>
      </c>
      <c r="I188" s="248"/>
      <c r="J188" s="222">
        <f>J189</f>
        <v>23.8</v>
      </c>
      <c r="K188" s="222">
        <f t="shared" si="21"/>
        <v>50</v>
      </c>
      <c r="L188" s="222">
        <f t="shared" si="21"/>
        <v>55</v>
      </c>
      <c r="M188" s="277"/>
    </row>
    <row r="189" spans="1:13" s="279" customFormat="1" ht="31.5">
      <c r="A189" s="227" t="s">
        <v>114</v>
      </c>
      <c r="B189" s="195">
        <v>801</v>
      </c>
      <c r="C189" s="203">
        <v>11</v>
      </c>
      <c r="D189" s="203">
        <v>1</v>
      </c>
      <c r="E189" s="204" t="s">
        <v>218</v>
      </c>
      <c r="F189" s="204" t="s">
        <v>31</v>
      </c>
      <c r="G189" s="204" t="s">
        <v>165</v>
      </c>
      <c r="H189" s="204" t="s">
        <v>132</v>
      </c>
      <c r="I189" s="209">
        <v>240</v>
      </c>
      <c r="J189" s="99">
        <f>J190</f>
        <v>23.8</v>
      </c>
      <c r="K189" s="99">
        <f t="shared" si="21"/>
        <v>50</v>
      </c>
      <c r="L189" s="99">
        <f t="shared" si="21"/>
        <v>55</v>
      </c>
      <c r="M189" s="274"/>
    </row>
    <row r="190" spans="1:13" s="279" customFormat="1" ht="34.5" customHeight="1" hidden="1">
      <c r="A190" s="172" t="s">
        <v>62</v>
      </c>
      <c r="B190" s="170">
        <v>801</v>
      </c>
      <c r="C190" s="168">
        <v>11</v>
      </c>
      <c r="D190" s="168">
        <v>1</v>
      </c>
      <c r="E190" s="171" t="s">
        <v>218</v>
      </c>
      <c r="F190" s="171" t="s">
        <v>31</v>
      </c>
      <c r="G190" s="171" t="s">
        <v>165</v>
      </c>
      <c r="H190" s="171" t="s">
        <v>132</v>
      </c>
      <c r="I190" s="175">
        <v>244</v>
      </c>
      <c r="J190" s="174">
        <v>23.8</v>
      </c>
      <c r="K190" s="174">
        <v>50</v>
      </c>
      <c r="L190" s="174">
        <v>55</v>
      </c>
      <c r="M190" s="274"/>
    </row>
    <row r="191" spans="1:13" s="61" customFormat="1" ht="15.75" customHeight="1">
      <c r="A191" s="264" t="s">
        <v>170</v>
      </c>
      <c r="B191" s="239"/>
      <c r="C191" s="240"/>
      <c r="D191" s="240"/>
      <c r="E191" s="240"/>
      <c r="F191" s="212"/>
      <c r="G191" s="212"/>
      <c r="H191" s="212"/>
      <c r="I191" s="198"/>
      <c r="J191" s="201">
        <f>J193-J192</f>
        <v>12464.499999999998</v>
      </c>
      <c r="K191" s="201">
        <f>K193-K192</f>
        <v>7774.500000000001</v>
      </c>
      <c r="L191" s="201">
        <f>L193-L192</f>
        <v>7764.3</v>
      </c>
      <c r="M191" s="103"/>
    </row>
    <row r="192" spans="1:13" s="61" customFormat="1" ht="15.75">
      <c r="A192" s="265" t="s">
        <v>107</v>
      </c>
      <c r="B192" s="266"/>
      <c r="C192" s="267"/>
      <c r="D192" s="267"/>
      <c r="E192" s="263"/>
      <c r="F192" s="263"/>
      <c r="G192" s="212"/>
      <c r="H192" s="212"/>
      <c r="I192" s="241"/>
      <c r="J192" s="201">
        <v>0</v>
      </c>
      <c r="K192" s="201">
        <v>175</v>
      </c>
      <c r="L192" s="201">
        <v>358</v>
      </c>
      <c r="M192" s="103"/>
    </row>
    <row r="193" spans="1:13" s="60" customFormat="1" ht="15.75">
      <c r="A193" s="197" t="s">
        <v>15</v>
      </c>
      <c r="B193" s="199"/>
      <c r="C193" s="206"/>
      <c r="D193" s="206"/>
      <c r="E193" s="195"/>
      <c r="F193" s="195"/>
      <c r="G193" s="200"/>
      <c r="H193" s="200"/>
      <c r="I193" s="199"/>
      <c r="J193" s="201">
        <f>J19+J83+J88+J106+J116+J162+J167+J173+J178+J184</f>
        <v>12464.499999999998</v>
      </c>
      <c r="K193" s="201">
        <f>K19+K83+K88+K106+K116+K162+K167+K173+K178+K184+K192</f>
        <v>7949.500000000001</v>
      </c>
      <c r="L193" s="201">
        <f>L19+L83+L88+L106+L116+L162+L167+L173+L178+L184+L192</f>
        <v>8122.3</v>
      </c>
      <c r="M193" s="103"/>
    </row>
    <row r="194" spans="10:12" ht="15">
      <c r="J194" s="270"/>
      <c r="L194" s="271" t="s">
        <v>296</v>
      </c>
    </row>
    <row r="195" spans="10:12" ht="12.75">
      <c r="J195" s="272"/>
      <c r="K195" s="273"/>
      <c r="L195" s="273"/>
    </row>
  </sheetData>
  <sheetProtection/>
  <mergeCells count="12">
    <mergeCell ref="E17:H17"/>
    <mergeCell ref="A13:L13"/>
    <mergeCell ref="A15:A16"/>
    <mergeCell ref="B15:B16"/>
    <mergeCell ref="C15:C16"/>
    <mergeCell ref="D15:D16"/>
    <mergeCell ref="I10:L10"/>
    <mergeCell ref="I8:J8"/>
    <mergeCell ref="I11:J11"/>
    <mergeCell ref="E15:H16"/>
    <mergeCell ref="I15:I16"/>
    <mergeCell ref="J15:L15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8"/>
  <sheetViews>
    <sheetView view="pageBreakPreview" zoomScale="90" zoomScaleNormal="75" zoomScaleSheetLayoutView="90" zoomScalePageLayoutView="0" workbookViewId="0" topLeftCell="A5">
      <selection activeCell="G7" sqref="G7"/>
    </sheetView>
  </sheetViews>
  <sheetFormatPr defaultColWidth="9.140625" defaultRowHeight="12.75"/>
  <cols>
    <col min="1" max="1" width="57.8515625" style="54" customWidth="1"/>
    <col min="2" max="2" width="4.28125" style="54" customWidth="1"/>
    <col min="3" max="3" width="3.421875" style="54" customWidth="1"/>
    <col min="4" max="4" width="3.57421875" style="54" customWidth="1"/>
    <col min="5" max="5" width="9.140625" style="67" customWidth="1"/>
    <col min="6" max="6" width="6.28125" style="67" customWidth="1"/>
    <col min="7" max="7" width="6.00390625" style="67" customWidth="1"/>
    <col min="8" max="8" width="6.7109375" style="67" customWidth="1"/>
    <col min="9" max="9" width="6.421875" style="67" customWidth="1"/>
    <col min="10" max="10" width="12.140625" style="81" customWidth="1"/>
    <col min="11" max="12" width="10.57421875" style="51" customWidth="1"/>
    <col min="13" max="16384" width="9.140625" style="51" customWidth="1"/>
  </cols>
  <sheetData>
    <row r="1" spans="7:8" ht="18" hidden="1">
      <c r="G1" s="383" t="s">
        <v>278</v>
      </c>
      <c r="H1" s="383"/>
    </row>
    <row r="2" spans="7:8" ht="18" hidden="1">
      <c r="G2" s="383" t="s">
        <v>30</v>
      </c>
      <c r="H2" s="383"/>
    </row>
    <row r="3" spans="7:8" ht="18" hidden="1">
      <c r="G3" s="384" t="s">
        <v>276</v>
      </c>
      <c r="H3" s="383"/>
    </row>
    <row r="4" ht="18" hidden="1"/>
    <row r="5" ht="18">
      <c r="G5" s="384" t="s">
        <v>278</v>
      </c>
    </row>
    <row r="6" ht="18">
      <c r="G6" s="384" t="s">
        <v>30</v>
      </c>
    </row>
    <row r="7" ht="18">
      <c r="G7" s="384" t="s">
        <v>318</v>
      </c>
    </row>
    <row r="8" ht="18">
      <c r="G8" s="384"/>
    </row>
    <row r="9" spans="1:13" s="24" customFormat="1" ht="15">
      <c r="A9" s="58"/>
      <c r="B9" s="58"/>
      <c r="C9" s="58"/>
      <c r="D9" s="58"/>
      <c r="E9" s="66"/>
      <c r="F9" s="66"/>
      <c r="G9" s="438" t="s">
        <v>300</v>
      </c>
      <c r="H9" s="438"/>
      <c r="I9" s="114"/>
      <c r="J9" s="100"/>
      <c r="K9" s="47"/>
      <c r="L9" s="47"/>
      <c r="M9" s="47"/>
    </row>
    <row r="10" spans="1:13" s="24" customFormat="1" ht="15">
      <c r="A10" s="58"/>
      <c r="B10" s="58"/>
      <c r="C10" s="58"/>
      <c r="D10" s="58"/>
      <c r="E10" s="66"/>
      <c r="F10" s="66"/>
      <c r="G10" s="327" t="s">
        <v>241</v>
      </c>
      <c r="H10" s="327"/>
      <c r="I10" s="114"/>
      <c r="J10" s="100"/>
      <c r="K10" s="47"/>
      <c r="L10" s="47"/>
      <c r="M10" s="47"/>
    </row>
    <row r="11" spans="1:13" s="24" customFormat="1" ht="28.5" customHeight="1">
      <c r="A11" s="58"/>
      <c r="B11" s="58"/>
      <c r="C11" s="58"/>
      <c r="D11" s="58"/>
      <c r="E11" s="66"/>
      <c r="F11" s="66"/>
      <c r="G11" s="437" t="s">
        <v>283</v>
      </c>
      <c r="H11" s="437"/>
      <c r="I11" s="437"/>
      <c r="J11" s="437"/>
      <c r="K11" s="437"/>
      <c r="L11" s="437"/>
      <c r="M11" s="47"/>
    </row>
    <row r="12" spans="7:13" ht="18">
      <c r="G12" s="344" t="s">
        <v>297</v>
      </c>
      <c r="H12" s="344"/>
      <c r="I12" s="114"/>
      <c r="J12" s="100"/>
      <c r="K12" s="68"/>
      <c r="L12" s="68"/>
      <c r="M12" s="68"/>
    </row>
    <row r="13" spans="1:13" s="24" customFormat="1" ht="15">
      <c r="A13" s="66"/>
      <c r="B13" s="66"/>
      <c r="C13" s="66"/>
      <c r="D13" s="66"/>
      <c r="E13" s="66"/>
      <c r="F13" s="66"/>
      <c r="G13" s="66"/>
      <c r="H13" s="66"/>
      <c r="I13" s="66"/>
      <c r="J13" s="19"/>
      <c r="K13" s="69"/>
      <c r="L13" s="69"/>
      <c r="M13" s="69"/>
    </row>
    <row r="14" spans="1:13" s="24" customFormat="1" ht="18.75">
      <c r="A14" s="489" t="s">
        <v>148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69"/>
    </row>
    <row r="15" spans="1:12" s="24" customFormat="1" ht="41.25" customHeight="1">
      <c r="A15" s="488" t="s">
        <v>287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</row>
    <row r="16" spans="1:11" ht="3.75" customHeight="1">
      <c r="A16" s="493"/>
      <c r="B16" s="493"/>
      <c r="C16" s="493"/>
      <c r="D16" s="493"/>
      <c r="E16" s="493"/>
      <c r="F16" s="493"/>
      <c r="G16" s="493"/>
      <c r="H16" s="493"/>
      <c r="I16" s="494"/>
      <c r="J16" s="494"/>
      <c r="K16" s="28"/>
    </row>
    <row r="17" spans="1:10" ht="12" customHeight="1">
      <c r="A17" s="70"/>
      <c r="B17" s="70"/>
      <c r="C17" s="70"/>
      <c r="D17" s="70"/>
      <c r="E17" s="70"/>
      <c r="F17" s="70"/>
      <c r="G17" s="70"/>
      <c r="H17" s="70"/>
      <c r="I17" s="70"/>
      <c r="J17" s="166"/>
    </row>
    <row r="18" spans="1:12" ht="41.25" customHeight="1">
      <c r="A18" s="495" t="s">
        <v>10</v>
      </c>
      <c r="B18" s="496" t="s">
        <v>19</v>
      </c>
      <c r="C18" s="497"/>
      <c r="D18" s="497"/>
      <c r="E18" s="498"/>
      <c r="F18" s="485" t="s">
        <v>26</v>
      </c>
      <c r="G18" s="484" t="s">
        <v>17</v>
      </c>
      <c r="H18" s="484" t="s">
        <v>18</v>
      </c>
      <c r="I18" s="485" t="s">
        <v>20</v>
      </c>
      <c r="J18" s="475" t="s">
        <v>48</v>
      </c>
      <c r="K18" s="486"/>
      <c r="L18" s="487"/>
    </row>
    <row r="19" spans="1:12" ht="18" customHeight="1">
      <c r="A19" s="495"/>
      <c r="B19" s="499"/>
      <c r="C19" s="500"/>
      <c r="D19" s="500"/>
      <c r="E19" s="501"/>
      <c r="F19" s="485"/>
      <c r="G19" s="484"/>
      <c r="H19" s="484"/>
      <c r="I19" s="485"/>
      <c r="J19" s="326" t="s">
        <v>211</v>
      </c>
      <c r="K19" s="193" t="s">
        <v>236</v>
      </c>
      <c r="L19" s="193" t="s">
        <v>282</v>
      </c>
    </row>
    <row r="20" spans="1:12" ht="18">
      <c r="A20" s="52">
        <v>1</v>
      </c>
      <c r="B20" s="490">
        <v>2</v>
      </c>
      <c r="C20" s="491"/>
      <c r="D20" s="491"/>
      <c r="E20" s="492"/>
      <c r="F20" s="53">
        <v>3</v>
      </c>
      <c r="G20" s="53">
        <v>4</v>
      </c>
      <c r="H20" s="53">
        <v>5</v>
      </c>
      <c r="I20" s="53">
        <v>6</v>
      </c>
      <c r="J20" s="328">
        <v>7</v>
      </c>
      <c r="K20" s="328">
        <v>8</v>
      </c>
      <c r="L20" s="328">
        <v>9</v>
      </c>
    </row>
    <row r="21" spans="1:12" ht="57" customHeight="1">
      <c r="A21" s="211" t="s">
        <v>221</v>
      </c>
      <c r="B21" s="298" t="s">
        <v>218</v>
      </c>
      <c r="C21" s="298" t="s">
        <v>31</v>
      </c>
      <c r="D21" s="298" t="s">
        <v>77</v>
      </c>
      <c r="E21" s="202" t="s">
        <v>76</v>
      </c>
      <c r="F21" s="198"/>
      <c r="G21" s="198"/>
      <c r="H21" s="203"/>
      <c r="I21" s="203"/>
      <c r="J21" s="201"/>
      <c r="K21" s="302"/>
      <c r="L21" s="302"/>
    </row>
    <row r="22" spans="1:12" s="382" customFormat="1" ht="33" customHeight="1">
      <c r="A22" s="242" t="s">
        <v>252</v>
      </c>
      <c r="B22" s="380" t="s">
        <v>218</v>
      </c>
      <c r="C22" s="380" t="s">
        <v>31</v>
      </c>
      <c r="D22" s="380" t="s">
        <v>149</v>
      </c>
      <c r="E22" s="215" t="s">
        <v>76</v>
      </c>
      <c r="F22" s="214">
        <v>801</v>
      </c>
      <c r="G22" s="215" t="s">
        <v>153</v>
      </c>
      <c r="H22" s="381">
        <v>10</v>
      </c>
      <c r="I22" s="244"/>
      <c r="J22" s="217">
        <f>J24+J25+J27</f>
        <v>304.9</v>
      </c>
      <c r="K22" s="217">
        <f>K24+K25+K27</f>
        <v>496.9</v>
      </c>
      <c r="L22" s="217">
        <f>L24+L25+L27</f>
        <v>456.9</v>
      </c>
    </row>
    <row r="23" spans="1:12" s="71" customFormat="1" ht="21" customHeight="1">
      <c r="A23" s="218" t="s">
        <v>253</v>
      </c>
      <c r="B23" s="220" t="s">
        <v>218</v>
      </c>
      <c r="C23" s="220" t="s">
        <v>31</v>
      </c>
      <c r="D23" s="220" t="s">
        <v>149</v>
      </c>
      <c r="E23" s="220" t="s">
        <v>125</v>
      </c>
      <c r="F23" s="219">
        <v>801</v>
      </c>
      <c r="G23" s="220" t="s">
        <v>153</v>
      </c>
      <c r="H23" s="301">
        <v>10</v>
      </c>
      <c r="I23" s="247"/>
      <c r="J23" s="222">
        <f>J24+J25</f>
        <v>304.9</v>
      </c>
      <c r="K23" s="222">
        <f>K24</f>
        <v>210.9</v>
      </c>
      <c r="L23" s="222">
        <f>L24</f>
        <v>210.9</v>
      </c>
    </row>
    <row r="24" spans="1:12" s="71" customFormat="1" ht="21" customHeight="1">
      <c r="A24" s="228" t="s">
        <v>136</v>
      </c>
      <c r="B24" s="206" t="s">
        <v>218</v>
      </c>
      <c r="C24" s="206" t="s">
        <v>31</v>
      </c>
      <c r="D24" s="206" t="s">
        <v>149</v>
      </c>
      <c r="E24" s="206" t="s">
        <v>125</v>
      </c>
      <c r="F24" s="199">
        <v>801</v>
      </c>
      <c r="G24" s="206" t="s">
        <v>153</v>
      </c>
      <c r="H24" s="207">
        <v>10</v>
      </c>
      <c r="I24" s="203">
        <v>120</v>
      </c>
      <c r="J24" s="99">
        <f>'приложение 4'!J97</f>
        <v>210.9</v>
      </c>
      <c r="K24" s="99">
        <f>'приложение 4'!K97</f>
        <v>210.9</v>
      </c>
      <c r="L24" s="99">
        <f>'приложение 4'!L97</f>
        <v>210.9</v>
      </c>
    </row>
    <row r="25" spans="1:12" s="71" customFormat="1" ht="36" customHeight="1">
      <c r="A25" s="205" t="s">
        <v>114</v>
      </c>
      <c r="B25" s="206" t="s">
        <v>218</v>
      </c>
      <c r="C25" s="206" t="s">
        <v>31</v>
      </c>
      <c r="D25" s="206" t="s">
        <v>149</v>
      </c>
      <c r="E25" s="206" t="s">
        <v>125</v>
      </c>
      <c r="F25" s="199">
        <v>801</v>
      </c>
      <c r="G25" s="206" t="s">
        <v>153</v>
      </c>
      <c r="H25" s="207">
        <v>10</v>
      </c>
      <c r="I25" s="203">
        <v>240</v>
      </c>
      <c r="J25" s="99">
        <f>'приложение 4'!J100</f>
        <v>94</v>
      </c>
      <c r="K25" s="99">
        <f>'приложение 4'!K100</f>
        <v>286</v>
      </c>
      <c r="L25" s="99">
        <f>'приложение 4'!L100</f>
        <v>246</v>
      </c>
    </row>
    <row r="26" spans="1:12" s="71" customFormat="1" ht="28.5" customHeight="1">
      <c r="A26" s="254" t="s">
        <v>205</v>
      </c>
      <c r="B26" s="220" t="s">
        <v>218</v>
      </c>
      <c r="C26" s="220" t="s">
        <v>31</v>
      </c>
      <c r="D26" s="220" t="s">
        <v>149</v>
      </c>
      <c r="E26" s="221" t="s">
        <v>87</v>
      </c>
      <c r="F26" s="219">
        <v>801</v>
      </c>
      <c r="G26" s="220" t="s">
        <v>153</v>
      </c>
      <c r="H26" s="301">
        <v>10</v>
      </c>
      <c r="I26" s="247"/>
      <c r="J26" s="222">
        <f>J27</f>
        <v>0</v>
      </c>
      <c r="K26" s="222">
        <f>K27</f>
        <v>0</v>
      </c>
      <c r="L26" s="222">
        <f>L27</f>
        <v>0</v>
      </c>
    </row>
    <row r="27" spans="1:12" s="71" customFormat="1" ht="39" customHeight="1">
      <c r="A27" s="227" t="s">
        <v>114</v>
      </c>
      <c r="B27" s="206" t="s">
        <v>218</v>
      </c>
      <c r="C27" s="206" t="s">
        <v>31</v>
      </c>
      <c r="D27" s="206" t="s">
        <v>149</v>
      </c>
      <c r="E27" s="204" t="s">
        <v>87</v>
      </c>
      <c r="F27" s="199">
        <v>801</v>
      </c>
      <c r="G27" s="206" t="s">
        <v>153</v>
      </c>
      <c r="H27" s="207">
        <v>10</v>
      </c>
      <c r="I27" s="247">
        <v>240</v>
      </c>
      <c r="J27" s="222">
        <f>'приложение 4'!J103</f>
        <v>0</v>
      </c>
      <c r="K27" s="222">
        <f>'приложение 4'!K105</f>
        <v>0</v>
      </c>
      <c r="L27" s="222">
        <f>'приложение 4'!L105</f>
        <v>0</v>
      </c>
    </row>
    <row r="28" spans="1:12" s="71" customFormat="1" ht="51" customHeight="1">
      <c r="A28" s="251" t="s">
        <v>254</v>
      </c>
      <c r="B28" s="215" t="s">
        <v>218</v>
      </c>
      <c r="C28" s="215" t="s">
        <v>31</v>
      </c>
      <c r="D28" s="215" t="s">
        <v>150</v>
      </c>
      <c r="E28" s="215" t="s">
        <v>76</v>
      </c>
      <c r="F28" s="214">
        <v>801</v>
      </c>
      <c r="G28" s="215" t="s">
        <v>151</v>
      </c>
      <c r="H28" s="216" t="s">
        <v>169</v>
      </c>
      <c r="I28" s="244"/>
      <c r="J28" s="217">
        <f>J29+J31</f>
        <v>2055.2</v>
      </c>
      <c r="K28" s="217">
        <f aca="true" t="shared" si="0" ref="J28:L29">K29</f>
        <v>0</v>
      </c>
      <c r="L28" s="217">
        <f t="shared" si="0"/>
        <v>0</v>
      </c>
    </row>
    <row r="29" spans="1:12" s="71" customFormat="1" ht="60.75" customHeight="1">
      <c r="A29" s="252" t="s">
        <v>138</v>
      </c>
      <c r="B29" s="220" t="s">
        <v>218</v>
      </c>
      <c r="C29" s="220" t="s">
        <v>31</v>
      </c>
      <c r="D29" s="220" t="s">
        <v>150</v>
      </c>
      <c r="E29" s="220" t="s">
        <v>139</v>
      </c>
      <c r="F29" s="219">
        <v>801</v>
      </c>
      <c r="G29" s="220" t="s">
        <v>151</v>
      </c>
      <c r="H29" s="221" t="s">
        <v>169</v>
      </c>
      <c r="I29" s="247"/>
      <c r="J29" s="222">
        <f t="shared" si="0"/>
        <v>2055.2</v>
      </c>
      <c r="K29" s="222">
        <f t="shared" si="0"/>
        <v>0</v>
      </c>
      <c r="L29" s="222">
        <f t="shared" si="0"/>
        <v>0</v>
      </c>
    </row>
    <row r="30" spans="1:12" s="71" customFormat="1" ht="42" customHeight="1">
      <c r="A30" s="227" t="s">
        <v>114</v>
      </c>
      <c r="B30" s="206" t="s">
        <v>218</v>
      </c>
      <c r="C30" s="206" t="s">
        <v>31</v>
      </c>
      <c r="D30" s="206" t="s">
        <v>150</v>
      </c>
      <c r="E30" s="206" t="s">
        <v>139</v>
      </c>
      <c r="F30" s="199">
        <v>801</v>
      </c>
      <c r="G30" s="206" t="s">
        <v>151</v>
      </c>
      <c r="H30" s="204" t="s">
        <v>169</v>
      </c>
      <c r="I30" s="203">
        <v>240</v>
      </c>
      <c r="J30" s="222">
        <f>'приложение 4'!J112</f>
        <v>2055.2</v>
      </c>
      <c r="K30" s="222">
        <f>'приложение 4'!K112</f>
        <v>0</v>
      </c>
      <c r="L30" s="222">
        <f>'приложение 4'!L112</f>
        <v>0</v>
      </c>
    </row>
    <row r="31" spans="1:12" s="422" customFormat="1" ht="50.25" customHeight="1" hidden="1">
      <c r="A31" s="416" t="s">
        <v>274</v>
      </c>
      <c r="B31" s="417" t="s">
        <v>218</v>
      </c>
      <c r="C31" s="417" t="s">
        <v>31</v>
      </c>
      <c r="D31" s="417" t="s">
        <v>150</v>
      </c>
      <c r="E31" s="418" t="s">
        <v>273</v>
      </c>
      <c r="F31" s="419">
        <v>801</v>
      </c>
      <c r="G31" s="417" t="s">
        <v>151</v>
      </c>
      <c r="H31" s="418" t="s">
        <v>169</v>
      </c>
      <c r="I31" s="420"/>
      <c r="J31" s="421">
        <f>J32</f>
        <v>0</v>
      </c>
      <c r="K31" s="421">
        <f>K32</f>
        <v>0</v>
      </c>
      <c r="L31" s="421">
        <f>L32</f>
        <v>0</v>
      </c>
    </row>
    <row r="32" spans="1:12" s="428" customFormat="1" ht="38.25" customHeight="1" hidden="1">
      <c r="A32" s="423" t="s">
        <v>114</v>
      </c>
      <c r="B32" s="424" t="s">
        <v>218</v>
      </c>
      <c r="C32" s="424" t="s">
        <v>31</v>
      </c>
      <c r="D32" s="424" t="s">
        <v>150</v>
      </c>
      <c r="E32" s="425" t="s">
        <v>273</v>
      </c>
      <c r="F32" s="426">
        <v>801</v>
      </c>
      <c r="G32" s="424" t="s">
        <v>151</v>
      </c>
      <c r="H32" s="425" t="s">
        <v>169</v>
      </c>
      <c r="I32" s="427">
        <v>240</v>
      </c>
      <c r="J32" s="421">
        <f>'приложение 4'!J114</f>
        <v>0</v>
      </c>
      <c r="K32" s="421">
        <f>'приложение 4'!K114</f>
        <v>0</v>
      </c>
      <c r="L32" s="421">
        <f>'приложение 4'!L114</f>
        <v>0</v>
      </c>
    </row>
    <row r="33" spans="1:12" s="71" customFormat="1" ht="21" customHeight="1">
      <c r="A33" s="351" t="s">
        <v>255</v>
      </c>
      <c r="B33" s="215" t="s">
        <v>218</v>
      </c>
      <c r="C33" s="215" t="s">
        <v>31</v>
      </c>
      <c r="D33" s="215" t="s">
        <v>153</v>
      </c>
      <c r="E33" s="215" t="s">
        <v>76</v>
      </c>
      <c r="F33" s="214">
        <v>801</v>
      </c>
      <c r="G33" s="215" t="s">
        <v>160</v>
      </c>
      <c r="H33" s="216" t="s">
        <v>149</v>
      </c>
      <c r="I33" s="244"/>
      <c r="J33" s="217">
        <f>J36+J34</f>
        <v>220.7</v>
      </c>
      <c r="K33" s="217">
        <f>K36+K34</f>
        <v>40</v>
      </c>
      <c r="L33" s="217">
        <f>L36+L34</f>
        <v>40</v>
      </c>
    </row>
    <row r="34" spans="1:12" s="71" customFormat="1" ht="27" customHeight="1">
      <c r="A34" s="278" t="s">
        <v>256</v>
      </c>
      <c r="B34" s="220" t="s">
        <v>218</v>
      </c>
      <c r="C34" s="220" t="s">
        <v>31</v>
      </c>
      <c r="D34" s="220" t="s">
        <v>153</v>
      </c>
      <c r="E34" s="221" t="s">
        <v>185</v>
      </c>
      <c r="F34" s="219">
        <v>801</v>
      </c>
      <c r="G34" s="220" t="s">
        <v>160</v>
      </c>
      <c r="H34" s="221" t="s">
        <v>149</v>
      </c>
      <c r="I34" s="247"/>
      <c r="J34" s="222">
        <f>J35</f>
        <v>47</v>
      </c>
      <c r="K34" s="222">
        <f>K35</f>
        <v>40</v>
      </c>
      <c r="L34" s="222">
        <f>L35</f>
        <v>40</v>
      </c>
    </row>
    <row r="35" spans="1:12" s="71" customFormat="1" ht="38.25" customHeight="1">
      <c r="A35" s="228" t="s">
        <v>114</v>
      </c>
      <c r="B35" s="206" t="s">
        <v>218</v>
      </c>
      <c r="C35" s="206" t="s">
        <v>31</v>
      </c>
      <c r="D35" s="206" t="s">
        <v>153</v>
      </c>
      <c r="E35" s="204" t="s">
        <v>185</v>
      </c>
      <c r="F35" s="199">
        <v>801</v>
      </c>
      <c r="G35" s="206" t="s">
        <v>160</v>
      </c>
      <c r="H35" s="204" t="s">
        <v>149</v>
      </c>
      <c r="I35" s="203">
        <v>240</v>
      </c>
      <c r="J35" s="99">
        <f>'приложение 4'!J121</f>
        <v>47</v>
      </c>
      <c r="K35" s="99">
        <f>'приложение 4'!K121</f>
        <v>40</v>
      </c>
      <c r="L35" s="99">
        <f>'приложение 4'!L121</f>
        <v>40</v>
      </c>
    </row>
    <row r="36" spans="1:12" s="71" customFormat="1" ht="99" customHeight="1">
      <c r="A36" s="278" t="s">
        <v>127</v>
      </c>
      <c r="B36" s="220" t="s">
        <v>218</v>
      </c>
      <c r="C36" s="220" t="s">
        <v>31</v>
      </c>
      <c r="D36" s="220" t="s">
        <v>153</v>
      </c>
      <c r="E36" s="204" t="s">
        <v>126</v>
      </c>
      <c r="F36" s="219">
        <v>801</v>
      </c>
      <c r="G36" s="220" t="s">
        <v>160</v>
      </c>
      <c r="H36" s="221" t="s">
        <v>149</v>
      </c>
      <c r="I36" s="247"/>
      <c r="J36" s="222">
        <f>J37+J38</f>
        <v>173.7</v>
      </c>
      <c r="K36" s="222">
        <f>K37</f>
        <v>0</v>
      </c>
      <c r="L36" s="222">
        <f>L37</f>
        <v>0</v>
      </c>
    </row>
    <row r="37" spans="1:12" s="71" customFormat="1" ht="36.75" customHeight="1">
      <c r="A37" s="228" t="s">
        <v>114</v>
      </c>
      <c r="B37" s="206" t="s">
        <v>218</v>
      </c>
      <c r="C37" s="206" t="s">
        <v>31</v>
      </c>
      <c r="D37" s="206" t="s">
        <v>153</v>
      </c>
      <c r="E37" s="204" t="s">
        <v>126</v>
      </c>
      <c r="F37" s="199">
        <v>801</v>
      </c>
      <c r="G37" s="206" t="s">
        <v>160</v>
      </c>
      <c r="H37" s="204" t="s">
        <v>149</v>
      </c>
      <c r="I37" s="203">
        <v>240</v>
      </c>
      <c r="J37" s="99">
        <f>'приложение 4'!J124</f>
        <v>173.7</v>
      </c>
      <c r="K37" s="99">
        <f>'приложение 4'!K124</f>
        <v>0</v>
      </c>
      <c r="L37" s="99">
        <f>'приложение 4'!L124</f>
        <v>0</v>
      </c>
    </row>
    <row r="38" spans="1:12" s="428" customFormat="1" ht="24" customHeight="1" hidden="1">
      <c r="A38" s="429" t="s">
        <v>269</v>
      </c>
      <c r="B38" s="424" t="s">
        <v>218</v>
      </c>
      <c r="C38" s="424" t="s">
        <v>31</v>
      </c>
      <c r="D38" s="424" t="s">
        <v>153</v>
      </c>
      <c r="E38" s="425" t="s">
        <v>126</v>
      </c>
      <c r="F38" s="426">
        <v>801</v>
      </c>
      <c r="G38" s="424" t="s">
        <v>160</v>
      </c>
      <c r="H38" s="425" t="s">
        <v>149</v>
      </c>
      <c r="I38" s="427">
        <v>830</v>
      </c>
      <c r="J38" s="430">
        <f>'приложение 4'!J127</f>
        <v>0</v>
      </c>
      <c r="K38" s="430">
        <v>0</v>
      </c>
      <c r="L38" s="430">
        <v>0</v>
      </c>
    </row>
    <row r="39" spans="1:12" s="71" customFormat="1" ht="42" customHeight="1">
      <c r="A39" s="251" t="s">
        <v>257</v>
      </c>
      <c r="B39" s="215" t="s">
        <v>218</v>
      </c>
      <c r="C39" s="215" t="s">
        <v>31</v>
      </c>
      <c r="D39" s="215" t="s">
        <v>151</v>
      </c>
      <c r="E39" s="216" t="s">
        <v>76</v>
      </c>
      <c r="F39" s="214">
        <v>801</v>
      </c>
      <c r="G39" s="215" t="s">
        <v>160</v>
      </c>
      <c r="H39" s="216" t="s">
        <v>150</v>
      </c>
      <c r="I39" s="244"/>
      <c r="J39" s="217">
        <f>J40+J43</f>
        <v>1220</v>
      </c>
      <c r="K39" s="217">
        <f>K40</f>
        <v>0</v>
      </c>
      <c r="L39" s="217">
        <f>L40</f>
        <v>0</v>
      </c>
    </row>
    <row r="40" spans="1:12" s="71" customFormat="1" ht="69" customHeight="1">
      <c r="A40" s="255" t="s">
        <v>128</v>
      </c>
      <c r="B40" s="220" t="s">
        <v>218</v>
      </c>
      <c r="C40" s="220" t="s">
        <v>31</v>
      </c>
      <c r="D40" s="220" t="s">
        <v>151</v>
      </c>
      <c r="E40" s="221" t="s">
        <v>129</v>
      </c>
      <c r="F40" s="219">
        <v>801</v>
      </c>
      <c r="G40" s="220" t="s">
        <v>160</v>
      </c>
      <c r="H40" s="221" t="s">
        <v>150</v>
      </c>
      <c r="I40" s="247"/>
      <c r="J40" s="222">
        <f>J41+J42</f>
        <v>740</v>
      </c>
      <c r="K40" s="222">
        <f>K41</f>
        <v>0</v>
      </c>
      <c r="L40" s="222">
        <f>L41</f>
        <v>0</v>
      </c>
    </row>
    <row r="41" spans="1:12" s="71" customFormat="1" ht="39" customHeight="1">
      <c r="A41" s="228" t="s">
        <v>114</v>
      </c>
      <c r="B41" s="206" t="s">
        <v>218</v>
      </c>
      <c r="C41" s="206" t="s">
        <v>31</v>
      </c>
      <c r="D41" s="206" t="s">
        <v>151</v>
      </c>
      <c r="E41" s="204" t="s">
        <v>129</v>
      </c>
      <c r="F41" s="199">
        <v>801</v>
      </c>
      <c r="G41" s="206" t="s">
        <v>160</v>
      </c>
      <c r="H41" s="204" t="s">
        <v>150</v>
      </c>
      <c r="I41" s="203">
        <v>240</v>
      </c>
      <c r="J41" s="99">
        <f>'приложение 4'!J133</f>
        <v>730</v>
      </c>
      <c r="K41" s="99">
        <f>'приложение 4'!K134</f>
        <v>0</v>
      </c>
      <c r="L41" s="99">
        <f>'приложение 4'!L134</f>
        <v>0</v>
      </c>
    </row>
    <row r="42" spans="1:12" s="428" customFormat="1" ht="24" customHeight="1" hidden="1">
      <c r="A42" s="429" t="s">
        <v>115</v>
      </c>
      <c r="B42" s="424" t="s">
        <v>218</v>
      </c>
      <c r="C42" s="424" t="s">
        <v>31</v>
      </c>
      <c r="D42" s="424" t="s">
        <v>151</v>
      </c>
      <c r="E42" s="425" t="s">
        <v>129</v>
      </c>
      <c r="F42" s="426">
        <v>801</v>
      </c>
      <c r="G42" s="424" t="s">
        <v>160</v>
      </c>
      <c r="H42" s="425" t="s">
        <v>150</v>
      </c>
      <c r="I42" s="427">
        <v>850</v>
      </c>
      <c r="J42" s="430">
        <f>'приложение 4'!J136</f>
        <v>10</v>
      </c>
      <c r="K42" s="430">
        <f>'приложение 4'!K136</f>
        <v>0</v>
      </c>
      <c r="L42" s="430">
        <f>'приложение 4'!L136</f>
        <v>0</v>
      </c>
    </row>
    <row r="43" spans="1:12" s="428" customFormat="1" ht="24" customHeight="1" hidden="1">
      <c r="A43" s="431" t="s">
        <v>205</v>
      </c>
      <c r="B43" s="417" t="s">
        <v>218</v>
      </c>
      <c r="C43" s="417" t="s">
        <v>31</v>
      </c>
      <c r="D43" s="417" t="s">
        <v>151</v>
      </c>
      <c r="E43" s="418" t="s">
        <v>87</v>
      </c>
      <c r="F43" s="419">
        <v>801</v>
      </c>
      <c r="G43" s="417" t="s">
        <v>160</v>
      </c>
      <c r="H43" s="418" t="s">
        <v>150</v>
      </c>
      <c r="I43" s="420"/>
      <c r="J43" s="421">
        <f>J44</f>
        <v>480</v>
      </c>
      <c r="K43" s="421">
        <f>K44</f>
        <v>0</v>
      </c>
      <c r="L43" s="421">
        <f>L44</f>
        <v>0</v>
      </c>
    </row>
    <row r="44" spans="1:12" s="428" customFormat="1" ht="37.5" customHeight="1" hidden="1">
      <c r="A44" s="429" t="s">
        <v>114</v>
      </c>
      <c r="B44" s="424" t="s">
        <v>218</v>
      </c>
      <c r="C44" s="424" t="s">
        <v>31</v>
      </c>
      <c r="D44" s="424" t="s">
        <v>151</v>
      </c>
      <c r="E44" s="425" t="s">
        <v>87</v>
      </c>
      <c r="F44" s="426">
        <v>801</v>
      </c>
      <c r="G44" s="424" t="s">
        <v>160</v>
      </c>
      <c r="H44" s="425" t="s">
        <v>150</v>
      </c>
      <c r="I44" s="427">
        <v>240</v>
      </c>
      <c r="J44" s="430">
        <f>'приложение 4'!J140</f>
        <v>480</v>
      </c>
      <c r="K44" s="430">
        <f>'приложение 4'!K140</f>
        <v>0</v>
      </c>
      <c r="L44" s="430">
        <f>'приложение 4'!L140</f>
        <v>0</v>
      </c>
    </row>
    <row r="45" spans="1:12" s="379" customFormat="1" ht="60" customHeight="1">
      <c r="A45" s="251" t="s">
        <v>258</v>
      </c>
      <c r="B45" s="215" t="s">
        <v>218</v>
      </c>
      <c r="C45" s="215" t="s">
        <v>31</v>
      </c>
      <c r="D45" s="215" t="s">
        <v>160</v>
      </c>
      <c r="E45" s="215" t="s">
        <v>76</v>
      </c>
      <c r="F45" s="214">
        <v>801</v>
      </c>
      <c r="G45" s="215" t="s">
        <v>160</v>
      </c>
      <c r="H45" s="244">
        <v>3</v>
      </c>
      <c r="I45" s="244"/>
      <c r="J45" s="217">
        <f>J60+J62+J64+J47+J58</f>
        <v>2658.0999999999995</v>
      </c>
      <c r="K45" s="217">
        <f>K60+K62+K64+K47+K58</f>
        <v>1807.3999999999999</v>
      </c>
      <c r="L45" s="217">
        <f>L60+L62+L64+L47+L58</f>
        <v>1823</v>
      </c>
    </row>
    <row r="46" spans="1:12" s="74" customFormat="1" ht="34.5" customHeight="1">
      <c r="A46" s="252" t="s">
        <v>259</v>
      </c>
      <c r="B46" s="220" t="s">
        <v>218</v>
      </c>
      <c r="C46" s="220" t="s">
        <v>31</v>
      </c>
      <c r="D46" s="220" t="s">
        <v>160</v>
      </c>
      <c r="E46" s="220" t="s">
        <v>130</v>
      </c>
      <c r="F46" s="219">
        <v>801</v>
      </c>
      <c r="G46" s="220" t="s">
        <v>160</v>
      </c>
      <c r="H46" s="247">
        <v>3</v>
      </c>
      <c r="I46" s="247"/>
      <c r="J46" s="222">
        <f>J47</f>
        <v>150</v>
      </c>
      <c r="K46" s="222">
        <f>K47</f>
        <v>255</v>
      </c>
      <c r="L46" s="222">
        <f>L47</f>
        <v>230.5</v>
      </c>
    </row>
    <row r="47" spans="1:12" ht="41.25" customHeight="1">
      <c r="A47" s="227" t="s">
        <v>114</v>
      </c>
      <c r="B47" s="206" t="s">
        <v>218</v>
      </c>
      <c r="C47" s="206" t="s">
        <v>31</v>
      </c>
      <c r="D47" s="206" t="s">
        <v>160</v>
      </c>
      <c r="E47" s="206" t="s">
        <v>130</v>
      </c>
      <c r="F47" s="199">
        <v>801</v>
      </c>
      <c r="G47" s="206" t="s">
        <v>160</v>
      </c>
      <c r="H47" s="203">
        <v>3</v>
      </c>
      <c r="I47" s="203">
        <v>240</v>
      </c>
      <c r="J47" s="99">
        <f>'приложение 4'!J146</f>
        <v>150</v>
      </c>
      <c r="K47" s="99">
        <f>'приложение 4'!K146</f>
        <v>255</v>
      </c>
      <c r="L47" s="99">
        <f>'приложение 4'!L146</f>
        <v>230.5</v>
      </c>
    </row>
    <row r="48" spans="1:12" s="309" customFormat="1" ht="72.75" customHeight="1" hidden="1">
      <c r="A48" s="252" t="s">
        <v>164</v>
      </c>
      <c r="B48" s="220" t="s">
        <v>172</v>
      </c>
      <c r="C48" s="220" t="s">
        <v>31</v>
      </c>
      <c r="D48" s="220" t="s">
        <v>150</v>
      </c>
      <c r="E48" s="220" t="s">
        <v>132</v>
      </c>
      <c r="F48" s="219">
        <v>801</v>
      </c>
      <c r="G48" s="220" t="s">
        <v>160</v>
      </c>
      <c r="H48" s="247">
        <v>3</v>
      </c>
      <c r="I48" s="247"/>
      <c r="J48" s="201"/>
      <c r="K48" s="201"/>
      <c r="L48" s="329"/>
    </row>
    <row r="49" spans="1:12" s="311" customFormat="1" ht="102" customHeight="1" hidden="1">
      <c r="A49" s="227" t="s">
        <v>114</v>
      </c>
      <c r="B49" s="206" t="s">
        <v>172</v>
      </c>
      <c r="C49" s="206" t="s">
        <v>31</v>
      </c>
      <c r="D49" s="206" t="s">
        <v>150</v>
      </c>
      <c r="E49" s="206" t="s">
        <v>132</v>
      </c>
      <c r="F49" s="199">
        <v>801</v>
      </c>
      <c r="G49" s="206" t="s">
        <v>160</v>
      </c>
      <c r="H49" s="203">
        <v>3</v>
      </c>
      <c r="I49" s="203">
        <v>240</v>
      </c>
      <c r="J49" s="222"/>
      <c r="K49" s="222"/>
      <c r="L49" s="330"/>
    </row>
    <row r="50" spans="1:12" s="312" customFormat="1" ht="20.25" customHeight="1" hidden="1">
      <c r="A50" s="255" t="s">
        <v>204</v>
      </c>
      <c r="B50" s="206" t="s">
        <v>172</v>
      </c>
      <c r="C50" s="206" t="s">
        <v>31</v>
      </c>
      <c r="D50" s="206" t="s">
        <v>150</v>
      </c>
      <c r="E50" s="258" t="s">
        <v>203</v>
      </c>
      <c r="F50" s="199">
        <v>801</v>
      </c>
      <c r="G50" s="206" t="s">
        <v>160</v>
      </c>
      <c r="H50" s="203">
        <v>3</v>
      </c>
      <c r="I50" s="203"/>
      <c r="J50" s="99"/>
      <c r="K50" s="99"/>
      <c r="L50" s="302"/>
    </row>
    <row r="51" spans="1:12" s="309" customFormat="1" ht="39" customHeight="1" hidden="1">
      <c r="A51" s="257" t="s">
        <v>114</v>
      </c>
      <c r="B51" s="206" t="s">
        <v>172</v>
      </c>
      <c r="C51" s="206" t="s">
        <v>31</v>
      </c>
      <c r="D51" s="206" t="s">
        <v>150</v>
      </c>
      <c r="E51" s="258" t="s">
        <v>203</v>
      </c>
      <c r="F51" s="199">
        <v>801</v>
      </c>
      <c r="G51" s="206" t="s">
        <v>160</v>
      </c>
      <c r="H51" s="203">
        <v>3</v>
      </c>
      <c r="I51" s="203">
        <v>240</v>
      </c>
      <c r="J51" s="201"/>
      <c r="K51" s="201"/>
      <c r="L51" s="329"/>
    </row>
    <row r="52" spans="1:12" s="311" customFormat="1" ht="56.25" customHeight="1" hidden="1">
      <c r="A52" s="299" t="s">
        <v>162</v>
      </c>
      <c r="B52" s="202" t="s">
        <v>172</v>
      </c>
      <c r="C52" s="202" t="s">
        <v>31</v>
      </c>
      <c r="D52" s="202" t="s">
        <v>150</v>
      </c>
      <c r="E52" s="202" t="s">
        <v>76</v>
      </c>
      <c r="F52" s="198">
        <v>801</v>
      </c>
      <c r="G52" s="202" t="s">
        <v>160</v>
      </c>
      <c r="H52" s="240">
        <v>3</v>
      </c>
      <c r="I52" s="240"/>
      <c r="J52" s="222"/>
      <c r="K52" s="222"/>
      <c r="L52" s="330"/>
    </row>
    <row r="53" spans="1:12" s="312" customFormat="1" ht="43.5" customHeight="1" hidden="1">
      <c r="A53" s="253" t="s">
        <v>200</v>
      </c>
      <c r="B53" s="220" t="s">
        <v>172</v>
      </c>
      <c r="C53" s="220" t="s">
        <v>31</v>
      </c>
      <c r="D53" s="220" t="s">
        <v>150</v>
      </c>
      <c r="E53" s="220" t="s">
        <v>163</v>
      </c>
      <c r="F53" s="219">
        <v>801</v>
      </c>
      <c r="G53" s="220" t="s">
        <v>160</v>
      </c>
      <c r="H53" s="247">
        <v>3</v>
      </c>
      <c r="I53" s="244"/>
      <c r="J53" s="99"/>
      <c r="K53" s="99"/>
      <c r="L53" s="302"/>
    </row>
    <row r="54" spans="1:12" s="309" customFormat="1" ht="53.25" customHeight="1" hidden="1">
      <c r="A54" s="227" t="s">
        <v>114</v>
      </c>
      <c r="B54" s="206" t="s">
        <v>172</v>
      </c>
      <c r="C54" s="206" t="s">
        <v>31</v>
      </c>
      <c r="D54" s="206" t="s">
        <v>150</v>
      </c>
      <c r="E54" s="220" t="s">
        <v>163</v>
      </c>
      <c r="F54" s="199">
        <v>801</v>
      </c>
      <c r="G54" s="206" t="s">
        <v>160</v>
      </c>
      <c r="H54" s="203">
        <v>3</v>
      </c>
      <c r="I54" s="203">
        <v>240</v>
      </c>
      <c r="J54" s="201"/>
      <c r="K54" s="201"/>
      <c r="L54" s="329"/>
    </row>
    <row r="55" spans="1:12" s="311" customFormat="1" ht="71.25" customHeight="1" hidden="1">
      <c r="A55" s="253" t="s">
        <v>224</v>
      </c>
      <c r="B55" s="220" t="s">
        <v>172</v>
      </c>
      <c r="C55" s="220" t="s">
        <v>31</v>
      </c>
      <c r="D55" s="220" t="s">
        <v>150</v>
      </c>
      <c r="E55" s="220" t="s">
        <v>225</v>
      </c>
      <c r="F55" s="219">
        <v>801</v>
      </c>
      <c r="G55" s="220" t="s">
        <v>160</v>
      </c>
      <c r="H55" s="247">
        <v>3</v>
      </c>
      <c r="I55" s="203"/>
      <c r="J55" s="222"/>
      <c r="K55" s="222"/>
      <c r="L55" s="330"/>
    </row>
    <row r="56" spans="1:12" s="312" customFormat="1" ht="21" customHeight="1" hidden="1">
      <c r="A56" s="227" t="s">
        <v>114</v>
      </c>
      <c r="B56" s="206" t="s">
        <v>172</v>
      </c>
      <c r="C56" s="206" t="s">
        <v>31</v>
      </c>
      <c r="D56" s="206" t="s">
        <v>150</v>
      </c>
      <c r="E56" s="220" t="s">
        <v>225</v>
      </c>
      <c r="F56" s="199">
        <v>801</v>
      </c>
      <c r="G56" s="206" t="s">
        <v>160</v>
      </c>
      <c r="H56" s="203">
        <v>3</v>
      </c>
      <c r="I56" s="203">
        <v>240</v>
      </c>
      <c r="J56" s="99"/>
      <c r="K56" s="99"/>
      <c r="L56" s="302"/>
    </row>
    <row r="57" spans="1:12" s="55" customFormat="1" ht="35.25" customHeight="1">
      <c r="A57" s="252" t="s">
        <v>164</v>
      </c>
      <c r="B57" s="220" t="s">
        <v>218</v>
      </c>
      <c r="C57" s="220" t="s">
        <v>31</v>
      </c>
      <c r="D57" s="220" t="s">
        <v>160</v>
      </c>
      <c r="E57" s="220" t="s">
        <v>131</v>
      </c>
      <c r="F57" s="219">
        <v>801</v>
      </c>
      <c r="G57" s="220" t="s">
        <v>160</v>
      </c>
      <c r="H57" s="247">
        <v>3</v>
      </c>
      <c r="I57" s="247"/>
      <c r="J57" s="222">
        <f>J58</f>
        <v>415.7</v>
      </c>
      <c r="K57" s="222">
        <f>K58</f>
        <v>409.59999999999997</v>
      </c>
      <c r="L57" s="222">
        <f>L58</f>
        <v>449.7</v>
      </c>
    </row>
    <row r="58" spans="1:12" s="55" customFormat="1" ht="35.25" customHeight="1">
      <c r="A58" s="227" t="s">
        <v>114</v>
      </c>
      <c r="B58" s="206" t="s">
        <v>218</v>
      </c>
      <c r="C58" s="206" t="s">
        <v>31</v>
      </c>
      <c r="D58" s="206" t="s">
        <v>160</v>
      </c>
      <c r="E58" s="206" t="s">
        <v>131</v>
      </c>
      <c r="F58" s="199">
        <v>801</v>
      </c>
      <c r="G58" s="206" t="s">
        <v>160</v>
      </c>
      <c r="H58" s="203">
        <v>3</v>
      </c>
      <c r="I58" s="203">
        <v>240</v>
      </c>
      <c r="J58" s="99">
        <f>'приложение 4'!J149</f>
        <v>415.7</v>
      </c>
      <c r="K58" s="99">
        <f>'приложение 4'!K149</f>
        <v>409.59999999999997</v>
      </c>
      <c r="L58" s="99">
        <f>'приложение 4'!L149</f>
        <v>449.7</v>
      </c>
    </row>
    <row r="59" spans="1:12" s="72" customFormat="1" ht="22.5" customHeight="1">
      <c r="A59" s="253" t="s">
        <v>200</v>
      </c>
      <c r="B59" s="220" t="s">
        <v>218</v>
      </c>
      <c r="C59" s="220" t="s">
        <v>31</v>
      </c>
      <c r="D59" s="220" t="s">
        <v>160</v>
      </c>
      <c r="E59" s="220" t="s">
        <v>163</v>
      </c>
      <c r="F59" s="219">
        <v>801</v>
      </c>
      <c r="G59" s="220" t="s">
        <v>160</v>
      </c>
      <c r="H59" s="247">
        <v>3</v>
      </c>
      <c r="I59" s="244"/>
      <c r="J59" s="222">
        <f>J60</f>
        <v>1142.8</v>
      </c>
      <c r="K59" s="222">
        <f>K60</f>
        <v>1142.8</v>
      </c>
      <c r="L59" s="222">
        <f>L60</f>
        <v>1142.8</v>
      </c>
    </row>
    <row r="60" spans="1:12" s="73" customFormat="1" ht="37.5" customHeight="1">
      <c r="A60" s="227" t="s">
        <v>114</v>
      </c>
      <c r="B60" s="206" t="s">
        <v>218</v>
      </c>
      <c r="C60" s="206" t="s">
        <v>31</v>
      </c>
      <c r="D60" s="206" t="s">
        <v>160</v>
      </c>
      <c r="E60" s="220" t="s">
        <v>163</v>
      </c>
      <c r="F60" s="199">
        <v>801</v>
      </c>
      <c r="G60" s="206" t="s">
        <v>160</v>
      </c>
      <c r="H60" s="203">
        <v>3</v>
      </c>
      <c r="I60" s="203">
        <v>240</v>
      </c>
      <c r="J60" s="99">
        <f>'приложение 4'!J153</f>
        <v>1142.8</v>
      </c>
      <c r="K60" s="99">
        <f>'приложение 4'!K153</f>
        <v>1142.8</v>
      </c>
      <c r="L60" s="99">
        <f>'приложение 4'!L153</f>
        <v>1142.8</v>
      </c>
    </row>
    <row r="61" spans="1:12" s="74" customFormat="1" ht="48" customHeight="1">
      <c r="A61" s="253" t="s">
        <v>224</v>
      </c>
      <c r="B61" s="220" t="s">
        <v>218</v>
      </c>
      <c r="C61" s="220" t="s">
        <v>31</v>
      </c>
      <c r="D61" s="220" t="s">
        <v>160</v>
      </c>
      <c r="E61" s="220" t="s">
        <v>225</v>
      </c>
      <c r="F61" s="219">
        <v>801</v>
      </c>
      <c r="G61" s="220" t="s">
        <v>160</v>
      </c>
      <c r="H61" s="247">
        <v>3</v>
      </c>
      <c r="I61" s="203"/>
      <c r="J61" s="222">
        <f>J62</f>
        <v>69.6</v>
      </c>
      <c r="K61" s="222">
        <f>K62</f>
        <v>0</v>
      </c>
      <c r="L61" s="222">
        <f>L62</f>
        <v>0</v>
      </c>
    </row>
    <row r="62" spans="1:12" ht="36" customHeight="1">
      <c r="A62" s="227" t="s">
        <v>114</v>
      </c>
      <c r="B62" s="206" t="s">
        <v>218</v>
      </c>
      <c r="C62" s="206" t="s">
        <v>31</v>
      </c>
      <c r="D62" s="206" t="s">
        <v>160</v>
      </c>
      <c r="E62" s="220" t="s">
        <v>225</v>
      </c>
      <c r="F62" s="199">
        <v>801</v>
      </c>
      <c r="G62" s="206" t="s">
        <v>160</v>
      </c>
      <c r="H62" s="203">
        <v>3</v>
      </c>
      <c r="I62" s="203">
        <v>240</v>
      </c>
      <c r="J62" s="99">
        <f>'приложение 4'!J158</f>
        <v>69.6</v>
      </c>
      <c r="K62" s="99">
        <f>'приложение 4'!K158</f>
        <v>0</v>
      </c>
      <c r="L62" s="99">
        <f>'приложение 4'!L158</f>
        <v>0</v>
      </c>
    </row>
    <row r="63" spans="1:12" s="74" customFormat="1" ht="36" customHeight="1">
      <c r="A63" s="254" t="s">
        <v>205</v>
      </c>
      <c r="B63" s="220" t="s">
        <v>218</v>
      </c>
      <c r="C63" s="220" t="s">
        <v>31</v>
      </c>
      <c r="D63" s="220" t="s">
        <v>160</v>
      </c>
      <c r="E63" s="221" t="s">
        <v>87</v>
      </c>
      <c r="F63" s="219">
        <v>801</v>
      </c>
      <c r="G63" s="220" t="s">
        <v>160</v>
      </c>
      <c r="H63" s="247">
        <v>3</v>
      </c>
      <c r="I63" s="247"/>
      <c r="J63" s="222">
        <f>J64</f>
        <v>880</v>
      </c>
      <c r="K63" s="222">
        <f>K64</f>
        <v>0</v>
      </c>
      <c r="L63" s="222">
        <f>L64</f>
        <v>0</v>
      </c>
    </row>
    <row r="64" spans="1:12" ht="36" customHeight="1">
      <c r="A64" s="227" t="s">
        <v>114</v>
      </c>
      <c r="B64" s="206" t="s">
        <v>218</v>
      </c>
      <c r="C64" s="206" t="s">
        <v>31</v>
      </c>
      <c r="D64" s="206" t="s">
        <v>160</v>
      </c>
      <c r="E64" s="204" t="s">
        <v>87</v>
      </c>
      <c r="F64" s="199">
        <v>801</v>
      </c>
      <c r="G64" s="206" t="s">
        <v>160</v>
      </c>
      <c r="H64" s="203">
        <v>3</v>
      </c>
      <c r="I64" s="203">
        <v>240</v>
      </c>
      <c r="J64" s="99">
        <f>'приложение 4'!J161</f>
        <v>880</v>
      </c>
      <c r="K64" s="99">
        <f>'приложение 4'!K161</f>
        <v>0</v>
      </c>
      <c r="L64" s="99">
        <f>'приложение 4'!L161</f>
        <v>0</v>
      </c>
    </row>
    <row r="65" spans="1:12" s="309" customFormat="1" ht="102.75" customHeight="1" hidden="1">
      <c r="A65" s="255" t="s">
        <v>204</v>
      </c>
      <c r="B65" s="206" t="s">
        <v>172</v>
      </c>
      <c r="C65" s="206" t="s">
        <v>31</v>
      </c>
      <c r="D65" s="206" t="s">
        <v>150</v>
      </c>
      <c r="E65" s="258" t="s">
        <v>203</v>
      </c>
      <c r="F65" s="199">
        <v>801</v>
      </c>
      <c r="G65" s="206" t="s">
        <v>160</v>
      </c>
      <c r="H65" s="203">
        <v>3</v>
      </c>
      <c r="I65" s="203"/>
      <c r="J65" s="99"/>
      <c r="K65" s="99"/>
      <c r="L65" s="329"/>
    </row>
    <row r="66" spans="1:12" s="309" customFormat="1" ht="39.75" customHeight="1" hidden="1">
      <c r="A66" s="257" t="s">
        <v>114</v>
      </c>
      <c r="B66" s="206" t="s">
        <v>172</v>
      </c>
      <c r="C66" s="206" t="s">
        <v>31</v>
      </c>
      <c r="D66" s="206" t="s">
        <v>150</v>
      </c>
      <c r="E66" s="258" t="s">
        <v>203</v>
      </c>
      <c r="F66" s="199">
        <v>801</v>
      </c>
      <c r="G66" s="206" t="s">
        <v>160</v>
      </c>
      <c r="H66" s="203">
        <v>3</v>
      </c>
      <c r="I66" s="203">
        <v>240</v>
      </c>
      <c r="J66" s="99"/>
      <c r="K66" s="99"/>
      <c r="L66" s="329"/>
    </row>
    <row r="67" spans="1:12" s="309" customFormat="1" ht="41.25" customHeight="1" hidden="1">
      <c r="A67" s="313" t="s">
        <v>219</v>
      </c>
      <c r="B67" s="306" t="s">
        <v>218</v>
      </c>
      <c r="C67" s="306" t="s">
        <v>31</v>
      </c>
      <c r="D67" s="306" t="s">
        <v>220</v>
      </c>
      <c r="E67" s="308" t="s">
        <v>76</v>
      </c>
      <c r="F67" s="307">
        <v>801</v>
      </c>
      <c r="G67" s="306" t="s">
        <v>160</v>
      </c>
      <c r="H67" s="308" t="s">
        <v>150</v>
      </c>
      <c r="I67" s="314"/>
      <c r="J67" s="201">
        <f>J68</f>
        <v>0</v>
      </c>
      <c r="K67" s="201">
        <f>K68</f>
        <v>0</v>
      </c>
      <c r="L67" s="329"/>
    </row>
    <row r="68" spans="1:12" s="309" customFormat="1" ht="72" customHeight="1" hidden="1">
      <c r="A68" s="315" t="s">
        <v>128</v>
      </c>
      <c r="B68" s="303" t="s">
        <v>218</v>
      </c>
      <c r="C68" s="303" t="s">
        <v>31</v>
      </c>
      <c r="D68" s="303" t="s">
        <v>220</v>
      </c>
      <c r="E68" s="304" t="s">
        <v>129</v>
      </c>
      <c r="F68" s="305">
        <v>801</v>
      </c>
      <c r="G68" s="303" t="s">
        <v>160</v>
      </c>
      <c r="H68" s="304" t="s">
        <v>150</v>
      </c>
      <c r="I68" s="310"/>
      <c r="J68" s="99">
        <f>J69</f>
        <v>0</v>
      </c>
      <c r="K68" s="99">
        <f>K69</f>
        <v>0</v>
      </c>
      <c r="L68" s="329"/>
    </row>
    <row r="69" spans="1:12" s="309" customFormat="1" ht="39.75" customHeight="1" hidden="1">
      <c r="A69" s="167" t="s">
        <v>114</v>
      </c>
      <c r="B69" s="173" t="s">
        <v>218</v>
      </c>
      <c r="C69" s="173" t="s">
        <v>31</v>
      </c>
      <c r="D69" s="173" t="s">
        <v>220</v>
      </c>
      <c r="E69" s="171" t="s">
        <v>129</v>
      </c>
      <c r="F69" s="169">
        <v>801</v>
      </c>
      <c r="G69" s="173" t="s">
        <v>160</v>
      </c>
      <c r="H69" s="171" t="s">
        <v>150</v>
      </c>
      <c r="I69" s="168">
        <v>240</v>
      </c>
      <c r="J69" s="99">
        <f>0</f>
        <v>0</v>
      </c>
      <c r="K69" s="99">
        <f>0</f>
        <v>0</v>
      </c>
      <c r="L69" s="329"/>
    </row>
    <row r="70" spans="1:12" s="378" customFormat="1" ht="66" customHeight="1">
      <c r="A70" s="213" t="s">
        <v>260</v>
      </c>
      <c r="B70" s="215" t="s">
        <v>218</v>
      </c>
      <c r="C70" s="215" t="s">
        <v>31</v>
      </c>
      <c r="D70" s="215" t="s">
        <v>156</v>
      </c>
      <c r="E70" s="215" t="s">
        <v>76</v>
      </c>
      <c r="F70" s="214">
        <v>801</v>
      </c>
      <c r="G70" s="215" t="s">
        <v>165</v>
      </c>
      <c r="H70" s="216" t="s">
        <v>165</v>
      </c>
      <c r="I70" s="247"/>
      <c r="J70" s="217">
        <f aca="true" t="shared" si="1" ref="J70:L71">J71</f>
        <v>2.9</v>
      </c>
      <c r="K70" s="217">
        <f t="shared" si="1"/>
        <v>0</v>
      </c>
      <c r="L70" s="217">
        <f t="shared" si="1"/>
        <v>0</v>
      </c>
    </row>
    <row r="71" spans="1:12" s="378" customFormat="1" ht="72" customHeight="1">
      <c r="A71" s="253" t="s">
        <v>133</v>
      </c>
      <c r="B71" s="220" t="s">
        <v>218</v>
      </c>
      <c r="C71" s="220" t="s">
        <v>31</v>
      </c>
      <c r="D71" s="220" t="s">
        <v>156</v>
      </c>
      <c r="E71" s="220" t="s">
        <v>134</v>
      </c>
      <c r="F71" s="219">
        <v>801</v>
      </c>
      <c r="G71" s="220" t="s">
        <v>165</v>
      </c>
      <c r="H71" s="221" t="s">
        <v>165</v>
      </c>
      <c r="I71" s="247"/>
      <c r="J71" s="222">
        <f t="shared" si="1"/>
        <v>2.9</v>
      </c>
      <c r="K71" s="222">
        <f t="shared" si="1"/>
        <v>0</v>
      </c>
      <c r="L71" s="222">
        <f t="shared" si="1"/>
        <v>0</v>
      </c>
    </row>
    <row r="72" spans="1:12" s="309" customFormat="1" ht="24" customHeight="1">
      <c r="A72" s="205" t="s">
        <v>23</v>
      </c>
      <c r="B72" s="206" t="s">
        <v>218</v>
      </c>
      <c r="C72" s="206" t="s">
        <v>31</v>
      </c>
      <c r="D72" s="206" t="s">
        <v>156</v>
      </c>
      <c r="E72" s="206" t="s">
        <v>134</v>
      </c>
      <c r="F72" s="199">
        <v>801</v>
      </c>
      <c r="G72" s="206" t="s">
        <v>165</v>
      </c>
      <c r="H72" s="204" t="s">
        <v>165</v>
      </c>
      <c r="I72" s="203">
        <v>540</v>
      </c>
      <c r="J72" s="99">
        <f>'приложение 4'!J172</f>
        <v>2.9</v>
      </c>
      <c r="K72" s="99">
        <f>'приложение 4'!K172</f>
        <v>0</v>
      </c>
      <c r="L72" s="99">
        <f>'приложение 4'!L172</f>
        <v>0</v>
      </c>
    </row>
    <row r="73" spans="1:12" s="378" customFormat="1" ht="38.25" customHeight="1">
      <c r="A73" s="213" t="s">
        <v>261</v>
      </c>
      <c r="B73" s="215" t="s">
        <v>218</v>
      </c>
      <c r="C73" s="215" t="s">
        <v>31</v>
      </c>
      <c r="D73" s="215" t="s">
        <v>165</v>
      </c>
      <c r="E73" s="215" t="s">
        <v>76</v>
      </c>
      <c r="F73" s="214">
        <v>801</v>
      </c>
      <c r="G73" s="215" t="s">
        <v>157</v>
      </c>
      <c r="H73" s="216" t="s">
        <v>149</v>
      </c>
      <c r="I73" s="244"/>
      <c r="J73" s="217">
        <f aca="true" t="shared" si="2" ref="J73:L74">J74</f>
        <v>23.8</v>
      </c>
      <c r="K73" s="217">
        <f t="shared" si="2"/>
        <v>50</v>
      </c>
      <c r="L73" s="217">
        <f t="shared" si="2"/>
        <v>55</v>
      </c>
    </row>
    <row r="74" spans="1:12" s="378" customFormat="1" ht="24" customHeight="1">
      <c r="A74" s="253" t="s">
        <v>168</v>
      </c>
      <c r="B74" s="220" t="s">
        <v>218</v>
      </c>
      <c r="C74" s="220" t="s">
        <v>31</v>
      </c>
      <c r="D74" s="220" t="s">
        <v>165</v>
      </c>
      <c r="E74" s="220" t="s">
        <v>132</v>
      </c>
      <c r="F74" s="219">
        <v>801</v>
      </c>
      <c r="G74" s="220" t="s">
        <v>157</v>
      </c>
      <c r="H74" s="221" t="s">
        <v>149</v>
      </c>
      <c r="I74" s="247"/>
      <c r="J74" s="222">
        <f t="shared" si="2"/>
        <v>23.8</v>
      </c>
      <c r="K74" s="222">
        <f t="shared" si="2"/>
        <v>50</v>
      </c>
      <c r="L74" s="222">
        <f t="shared" si="2"/>
        <v>55</v>
      </c>
    </row>
    <row r="75" spans="1:12" s="309" customFormat="1" ht="34.5" customHeight="1">
      <c r="A75" s="227" t="s">
        <v>114</v>
      </c>
      <c r="B75" s="206" t="s">
        <v>218</v>
      </c>
      <c r="C75" s="206" t="s">
        <v>31</v>
      </c>
      <c r="D75" s="206" t="s">
        <v>165</v>
      </c>
      <c r="E75" s="206" t="s">
        <v>132</v>
      </c>
      <c r="F75" s="199">
        <v>801</v>
      </c>
      <c r="G75" s="206" t="s">
        <v>157</v>
      </c>
      <c r="H75" s="204" t="s">
        <v>149</v>
      </c>
      <c r="I75" s="203">
        <v>240</v>
      </c>
      <c r="J75" s="99">
        <f>'приложение 4'!J190</f>
        <v>23.8</v>
      </c>
      <c r="K75" s="99">
        <f>'приложение 4'!K190</f>
        <v>50</v>
      </c>
      <c r="L75" s="99">
        <f>'приложение 4'!L190</f>
        <v>55</v>
      </c>
    </row>
    <row r="76" spans="1:12" ht="18">
      <c r="A76" s="249" t="s">
        <v>15</v>
      </c>
      <c r="B76" s="300"/>
      <c r="C76" s="300"/>
      <c r="D76" s="300"/>
      <c r="E76" s="202"/>
      <c r="F76" s="198"/>
      <c r="G76" s="198"/>
      <c r="H76" s="199"/>
      <c r="I76" s="199"/>
      <c r="J76" s="201">
        <f>J22+J28+J33+J39+J45+J70+J73</f>
        <v>6485.599999999999</v>
      </c>
      <c r="K76" s="201">
        <f>K22+K28+K33+K39+K45+K70+K73</f>
        <v>2394.2999999999997</v>
      </c>
      <c r="L76" s="201">
        <f>L22+L28+L33+L39+L45+L70+L73</f>
        <v>2374.9</v>
      </c>
    </row>
    <row r="77" spans="1:12" ht="21.75" customHeight="1">
      <c r="A77" s="75"/>
      <c r="B77" s="76"/>
      <c r="C77" s="76"/>
      <c r="D77" s="76"/>
      <c r="E77" s="77"/>
      <c r="F77" s="77"/>
      <c r="G77" s="77"/>
      <c r="H77" s="78"/>
      <c r="I77" s="78"/>
      <c r="J77" s="79"/>
      <c r="L77" s="385" t="s">
        <v>296</v>
      </c>
    </row>
    <row r="78" spans="2:10" ht="18">
      <c r="B78" s="80"/>
      <c r="C78" s="80"/>
      <c r="D78" s="80"/>
      <c r="J78" s="56"/>
    </row>
  </sheetData>
  <sheetProtection/>
  <mergeCells count="13">
    <mergeCell ref="G9:H9"/>
    <mergeCell ref="G11:L11"/>
    <mergeCell ref="B20:E20"/>
    <mergeCell ref="A16:J16"/>
    <mergeCell ref="A18:A19"/>
    <mergeCell ref="B18:E19"/>
    <mergeCell ref="F18:F19"/>
    <mergeCell ref="G18:G19"/>
    <mergeCell ref="H18:H19"/>
    <mergeCell ref="I18:I19"/>
    <mergeCell ref="J18:L18"/>
    <mergeCell ref="A15:L15"/>
    <mergeCell ref="A14:L14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view="pageBreakPreview" zoomScale="90" zoomScaleSheetLayoutView="90" zoomScalePageLayoutView="0" workbookViewId="0" topLeftCell="A22">
      <selection activeCell="A15" sqref="A15"/>
    </sheetView>
  </sheetViews>
  <sheetFormatPr defaultColWidth="9.140625" defaultRowHeight="12.75"/>
  <cols>
    <col min="1" max="1" width="59.28125" style="28" customWidth="1"/>
    <col min="2" max="2" width="46.7109375" style="28" customWidth="1"/>
    <col min="3" max="16384" width="9.140625" style="28" customWidth="1"/>
  </cols>
  <sheetData>
    <row r="1" spans="2:4" ht="15" hidden="1">
      <c r="B1" s="85"/>
      <c r="C1" s="45"/>
      <c r="D1" s="46"/>
    </row>
    <row r="2" spans="2:4" ht="15" hidden="1">
      <c r="B2" s="502"/>
      <c r="C2" s="503"/>
      <c r="D2" s="503"/>
    </row>
    <row r="3" spans="2:4" ht="15" hidden="1">
      <c r="B3" s="504"/>
      <c r="C3" s="504"/>
      <c r="D3" s="504"/>
    </row>
    <row r="4" ht="15" hidden="1"/>
    <row r="5" spans="2:4" ht="18" hidden="1">
      <c r="B5" s="390" t="s">
        <v>226</v>
      </c>
      <c r="C5" s="390"/>
      <c r="D5" s="67"/>
    </row>
    <row r="6" spans="2:4" ht="18" hidden="1">
      <c r="B6" s="390" t="s">
        <v>30</v>
      </c>
      <c r="C6" s="390"/>
      <c r="D6" s="67"/>
    </row>
    <row r="7" spans="2:4" ht="18" hidden="1">
      <c r="B7" s="390" t="s">
        <v>266</v>
      </c>
      <c r="C7" s="390"/>
      <c r="D7" s="67"/>
    </row>
    <row r="8" ht="15" hidden="1"/>
    <row r="9" spans="2:5" ht="18">
      <c r="B9" s="384" t="s">
        <v>278</v>
      </c>
      <c r="C9" s="67"/>
      <c r="D9" s="67"/>
      <c r="E9" s="81"/>
    </row>
    <row r="10" spans="2:5" ht="18">
      <c r="B10" s="384" t="s">
        <v>30</v>
      </c>
      <c r="C10" s="67"/>
      <c r="D10" s="67"/>
      <c r="E10" s="81"/>
    </row>
    <row r="11" spans="2:5" ht="18">
      <c r="B11" s="384" t="s">
        <v>295</v>
      </c>
      <c r="C11" s="67"/>
      <c r="D11" s="67"/>
      <c r="E11" s="81"/>
    </row>
    <row r="12" spans="2:5" ht="18">
      <c r="B12" s="384"/>
      <c r="C12" s="67"/>
      <c r="D12" s="67"/>
      <c r="E12" s="81"/>
    </row>
    <row r="13" spans="2:7" ht="17.25" customHeight="1">
      <c r="B13" s="438" t="s">
        <v>301</v>
      </c>
      <c r="C13" s="438"/>
      <c r="D13" s="114"/>
      <c r="E13" s="100"/>
      <c r="F13" s="47"/>
      <c r="G13" s="47"/>
    </row>
    <row r="14" spans="2:7" ht="15">
      <c r="B14" s="338" t="s">
        <v>241</v>
      </c>
      <c r="C14" s="338"/>
      <c r="D14" s="114"/>
      <c r="E14" s="100"/>
      <c r="F14" s="47"/>
      <c r="G14" s="47"/>
    </row>
    <row r="15" spans="2:7" ht="32.25" customHeight="1">
      <c r="B15" s="437" t="s">
        <v>283</v>
      </c>
      <c r="C15" s="437"/>
      <c r="D15" s="437"/>
      <c r="E15" s="437"/>
      <c r="F15" s="437"/>
      <c r="G15" s="437"/>
    </row>
    <row r="16" spans="2:7" ht="18.75" customHeight="1">
      <c r="B16" s="438" t="s">
        <v>297</v>
      </c>
      <c r="C16" s="438"/>
      <c r="D16" s="114"/>
      <c r="E16" s="100"/>
      <c r="F16" s="68"/>
      <c r="G16" s="68"/>
    </row>
    <row r="17" spans="1:5" s="24" customFormat="1" ht="15">
      <c r="A17" s="5"/>
      <c r="B17" s="344"/>
      <c r="C17" s="344"/>
      <c r="D17" s="344"/>
      <c r="E17" s="344"/>
    </row>
    <row r="18" spans="1:5" s="24" customFormat="1" ht="15" hidden="1">
      <c r="A18" s="5"/>
      <c r="B18" s="344"/>
      <c r="C18" s="344"/>
      <c r="D18" s="344"/>
      <c r="E18" s="344"/>
    </row>
    <row r="19" spans="1:7" ht="56.25" customHeight="1">
      <c r="A19" s="505" t="s">
        <v>290</v>
      </c>
      <c r="B19" s="506"/>
      <c r="C19" s="26"/>
      <c r="D19" s="26"/>
      <c r="E19" s="27"/>
      <c r="F19" s="27"/>
      <c r="G19" s="27"/>
    </row>
    <row r="20" spans="1:7" ht="11.25" customHeight="1">
      <c r="A20" s="25"/>
      <c r="B20" s="29" t="s">
        <v>100</v>
      </c>
      <c r="C20" s="26"/>
      <c r="D20" s="26"/>
      <c r="E20" s="27"/>
      <c r="F20" s="27"/>
      <c r="G20" s="27"/>
    </row>
    <row r="21" spans="1:2" ht="15">
      <c r="A21" s="30" t="s">
        <v>101</v>
      </c>
      <c r="B21" s="30" t="s">
        <v>102</v>
      </c>
    </row>
    <row r="22" spans="1:2" ht="9.75" customHeight="1">
      <c r="A22" s="108">
        <v>1</v>
      </c>
      <c r="B22" s="108">
        <v>2</v>
      </c>
    </row>
    <row r="23" spans="1:2" ht="49.5" customHeight="1">
      <c r="A23" s="31" t="s">
        <v>103</v>
      </c>
      <c r="B23" s="177">
        <f>'приложение 4'!J53</f>
        <v>89.6</v>
      </c>
    </row>
    <row r="24" spans="1:2" ht="32.25" customHeight="1">
      <c r="A24" s="31" t="s">
        <v>43</v>
      </c>
      <c r="B24" s="177">
        <f>'приложение 4'!J61</f>
        <v>35.5</v>
      </c>
    </row>
    <row r="25" spans="1:2" ht="77.25" customHeight="1">
      <c r="A25" s="31" t="s">
        <v>42</v>
      </c>
      <c r="B25" s="177">
        <f>'приложение 4'!J78</f>
        <v>52.5</v>
      </c>
    </row>
    <row r="26" spans="1:2" ht="78" customHeight="1">
      <c r="A26" s="31" t="s">
        <v>27</v>
      </c>
      <c r="B26" s="177">
        <f>'приложение 4'!J57</f>
        <v>130.1</v>
      </c>
    </row>
    <row r="27" spans="1:2" ht="123" customHeight="1">
      <c r="A27" s="31" t="s">
        <v>188</v>
      </c>
      <c r="B27" s="177">
        <f>'приложение 4'!J55</f>
        <v>56.2</v>
      </c>
    </row>
    <row r="28" spans="1:2" ht="79.5" customHeight="1">
      <c r="A28" s="31" t="s">
        <v>189</v>
      </c>
      <c r="B28" s="177">
        <f>'приложение 4'!J80</f>
        <v>316.9</v>
      </c>
    </row>
    <row r="29" spans="1:2" ht="77.25" customHeight="1">
      <c r="A29" s="31" t="s">
        <v>45</v>
      </c>
      <c r="B29" s="177">
        <f>'приложение 4'!J172</f>
        <v>2.9</v>
      </c>
    </row>
    <row r="30" spans="1:2" ht="61.5" customHeight="1">
      <c r="A30" s="31" t="s">
        <v>175</v>
      </c>
      <c r="B30" s="177">
        <f>'приложение 4'!J82</f>
        <v>0.4</v>
      </c>
    </row>
    <row r="31" spans="1:2" ht="15">
      <c r="A31" s="30" t="s">
        <v>61</v>
      </c>
      <c r="B31" s="34">
        <f>SUM(B23:B30)+0.1</f>
        <v>684.1999999999999</v>
      </c>
    </row>
    <row r="32" ht="15">
      <c r="B32" s="43" t="s">
        <v>296</v>
      </c>
    </row>
    <row r="33" ht="15">
      <c r="B33" s="35"/>
    </row>
    <row r="34" ht="15">
      <c r="B34" s="35"/>
    </row>
  </sheetData>
  <sheetProtection/>
  <mergeCells count="6">
    <mergeCell ref="B16:C16"/>
    <mergeCell ref="B2:D2"/>
    <mergeCell ref="B3:D3"/>
    <mergeCell ref="A19:B19"/>
    <mergeCell ref="B13:C13"/>
    <mergeCell ref="B15:G1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7"/>
  <sheetViews>
    <sheetView view="pageBreakPreview" zoomScaleSheetLayoutView="100" zoomScalePageLayoutView="0" workbookViewId="0" topLeftCell="A31">
      <selection activeCell="B12" sqref="B12:C12"/>
    </sheetView>
  </sheetViews>
  <sheetFormatPr defaultColWidth="9.140625" defaultRowHeight="12.75"/>
  <cols>
    <col min="1" max="1" width="54.140625" style="28" customWidth="1"/>
    <col min="2" max="2" width="48.140625" style="28" customWidth="1"/>
    <col min="3" max="16384" width="9.140625" style="28" customWidth="1"/>
  </cols>
  <sheetData>
    <row r="1" spans="1:3" s="87" customFormat="1" ht="19.5" customHeight="1" hidden="1">
      <c r="A1" s="86"/>
      <c r="B1" s="446"/>
      <c r="C1" s="447"/>
    </row>
    <row r="2" spans="1:3" s="87" customFormat="1" ht="20.25" customHeight="1" hidden="1">
      <c r="A2" s="86"/>
      <c r="B2" s="448"/>
      <c r="C2" s="447"/>
    </row>
    <row r="3" spans="1:3" s="87" customFormat="1" ht="19.5" customHeight="1" hidden="1">
      <c r="A3" s="86"/>
      <c r="B3" s="446"/>
      <c r="C3" s="447"/>
    </row>
    <row r="4" spans="1:3" s="87" customFormat="1" ht="19.5" customHeight="1" hidden="1">
      <c r="A4" s="86"/>
      <c r="B4" s="383" t="s">
        <v>226</v>
      </c>
      <c r="C4" s="383"/>
    </row>
    <row r="5" spans="1:3" s="87" customFormat="1" ht="19.5" customHeight="1" hidden="1">
      <c r="A5" s="86"/>
      <c r="B5" s="383" t="s">
        <v>30</v>
      </c>
      <c r="C5" s="383"/>
    </row>
    <row r="6" spans="1:3" s="87" customFormat="1" ht="19.5" customHeight="1" hidden="1">
      <c r="A6" s="86"/>
      <c r="B6" s="384" t="s">
        <v>276</v>
      </c>
      <c r="C6" s="383"/>
    </row>
    <row r="7" spans="1:3" s="87" customFormat="1" ht="19.5" customHeight="1" hidden="1">
      <c r="A7" s="86"/>
      <c r="B7" s="45"/>
      <c r="C7" s="46"/>
    </row>
    <row r="8" spans="1:5" s="87" customFormat="1" ht="19.5" customHeight="1">
      <c r="A8" s="86"/>
      <c r="B8" s="384" t="s">
        <v>226</v>
      </c>
      <c r="C8" s="67"/>
      <c r="D8" s="67"/>
      <c r="E8" s="81"/>
    </row>
    <row r="9" spans="1:5" s="87" customFormat="1" ht="19.5" customHeight="1">
      <c r="A9" s="86"/>
      <c r="B9" s="384" t="s">
        <v>30</v>
      </c>
      <c r="C9" s="67"/>
      <c r="D9" s="67"/>
      <c r="E9" s="81"/>
    </row>
    <row r="10" spans="1:5" s="87" customFormat="1" ht="19.5" customHeight="1">
      <c r="A10" s="86"/>
      <c r="B10" s="384" t="s">
        <v>319</v>
      </c>
      <c r="C10" s="67"/>
      <c r="D10" s="67"/>
      <c r="E10" s="81"/>
    </row>
    <row r="11" spans="1:5" s="87" customFormat="1" ht="19.5" customHeight="1">
      <c r="A11" s="86"/>
      <c r="B11" s="384"/>
      <c r="C11" s="67"/>
      <c r="D11" s="67"/>
      <c r="E11" s="81"/>
    </row>
    <row r="12" spans="1:5" s="87" customFormat="1" ht="19.5" customHeight="1">
      <c r="A12" s="86"/>
      <c r="B12" s="438" t="s">
        <v>302</v>
      </c>
      <c r="C12" s="438"/>
      <c r="D12" s="114"/>
      <c r="E12" s="100"/>
    </row>
    <row r="13" spans="1:5" s="87" customFormat="1" ht="14.25" customHeight="1">
      <c r="A13" s="86"/>
      <c r="B13" s="348" t="s">
        <v>241</v>
      </c>
      <c r="C13" s="348"/>
      <c r="D13" s="114"/>
      <c r="E13" s="100"/>
    </row>
    <row r="14" spans="1:5" s="87" customFormat="1" ht="27.75" customHeight="1">
      <c r="A14" s="86"/>
      <c r="B14" s="437" t="s">
        <v>283</v>
      </c>
      <c r="C14" s="437"/>
      <c r="D14" s="437"/>
      <c r="E14" s="437"/>
    </row>
    <row r="15" spans="1:5" s="87" customFormat="1" ht="19.5" customHeight="1">
      <c r="A15" s="86"/>
      <c r="B15" s="438" t="s">
        <v>297</v>
      </c>
      <c r="C15" s="438"/>
      <c r="D15" s="114"/>
      <c r="E15" s="100"/>
    </row>
    <row r="16" spans="1:3" s="87" customFormat="1" ht="12" customHeight="1">
      <c r="A16" s="86"/>
      <c r="B16" s="45"/>
      <c r="C16" s="46"/>
    </row>
    <row r="17" spans="1:7" ht="15" hidden="1">
      <c r="A17" s="25"/>
      <c r="B17" s="19"/>
      <c r="C17" s="26"/>
      <c r="D17" s="26"/>
      <c r="E17" s="27"/>
      <c r="F17" s="27"/>
      <c r="G17" s="27"/>
    </row>
    <row r="18" spans="1:7" ht="61.5" customHeight="1">
      <c r="A18" s="505" t="s">
        <v>288</v>
      </c>
      <c r="B18" s="506"/>
      <c r="C18" s="26"/>
      <c r="D18" s="26"/>
      <c r="E18" s="27"/>
      <c r="F18" s="27"/>
      <c r="G18" s="27"/>
    </row>
    <row r="19" spans="1:7" ht="15">
      <c r="A19" s="25"/>
      <c r="B19" s="29" t="s">
        <v>100</v>
      </c>
      <c r="C19" s="26"/>
      <c r="D19" s="26"/>
      <c r="E19" s="27"/>
      <c r="F19" s="27"/>
      <c r="G19" s="27"/>
    </row>
    <row r="20" spans="1:2" ht="15">
      <c r="A20" s="30" t="s">
        <v>101</v>
      </c>
      <c r="B20" s="30" t="s">
        <v>102</v>
      </c>
    </row>
    <row r="21" spans="1:2" ht="15">
      <c r="A21" s="30">
        <v>1</v>
      </c>
      <c r="B21" s="30">
        <v>2</v>
      </c>
    </row>
    <row r="22" spans="1:2" ht="15">
      <c r="A22" s="30" t="s">
        <v>263</v>
      </c>
      <c r="B22" s="386">
        <f>B23+B24+B25</f>
        <v>7.1</v>
      </c>
    </row>
    <row r="23" spans="1:2" ht="165" hidden="1">
      <c r="A23" s="387" t="s">
        <v>264</v>
      </c>
      <c r="B23" s="388"/>
    </row>
    <row r="24" spans="1:2" ht="90" hidden="1">
      <c r="A24" s="387" t="s">
        <v>265</v>
      </c>
      <c r="B24" s="388"/>
    </row>
    <row r="25" spans="1:2" ht="45">
      <c r="A25" s="387" t="s">
        <v>138</v>
      </c>
      <c r="B25" s="388">
        <v>7.1</v>
      </c>
    </row>
    <row r="26" spans="1:2" ht="15.75">
      <c r="A26" s="507" t="s">
        <v>36</v>
      </c>
      <c r="B26" s="508"/>
    </row>
    <row r="27" spans="1:2" ht="94.5">
      <c r="A27" s="319" t="s">
        <v>84</v>
      </c>
      <c r="B27" s="321">
        <f>'приложение 2'!C50</f>
        <v>3441.8</v>
      </c>
    </row>
    <row r="28" spans="1:2" ht="15.75">
      <c r="A28" s="320" t="s">
        <v>37</v>
      </c>
      <c r="B28" s="322">
        <f>B27</f>
        <v>3441.8</v>
      </c>
    </row>
    <row r="29" spans="1:2" ht="15.75">
      <c r="A29" s="507" t="s">
        <v>227</v>
      </c>
      <c r="B29" s="508"/>
    </row>
    <row r="30" spans="1:2" ht="104.25" customHeight="1">
      <c r="A30" s="317" t="s">
        <v>84</v>
      </c>
      <c r="B30" s="318">
        <f>B32+B33+B34+B35+B36</f>
        <v>3448.8999999999996</v>
      </c>
    </row>
    <row r="31" spans="1:2" ht="15.75">
      <c r="A31" s="31" t="s">
        <v>104</v>
      </c>
      <c r="B31" s="32"/>
    </row>
    <row r="32" spans="1:2" ht="201" customHeight="1">
      <c r="A32" s="31" t="s">
        <v>264</v>
      </c>
      <c r="B32" s="33">
        <f>96.7+77</f>
        <v>173.7</v>
      </c>
    </row>
    <row r="33" spans="1:2" ht="115.5" customHeight="1">
      <c r="A33" s="31" t="s">
        <v>265</v>
      </c>
      <c r="B33" s="99">
        <f>450+770</f>
        <v>1220</v>
      </c>
    </row>
    <row r="34" spans="1:2" ht="52.5" customHeight="1">
      <c r="A34" s="31" t="s">
        <v>138</v>
      </c>
      <c r="B34" s="33">
        <f>1107.3+7.1+600+340.8</f>
        <v>2055.2</v>
      </c>
    </row>
    <row r="35" spans="1:2" ht="60" customHeight="1" hidden="1">
      <c r="A35" s="287" t="s">
        <v>274</v>
      </c>
      <c r="B35" s="33"/>
    </row>
    <row r="36" spans="1:2" ht="88.5" customHeight="1" hidden="1">
      <c r="A36" s="31" t="s">
        <v>268</v>
      </c>
      <c r="B36" s="33"/>
    </row>
    <row r="37" ht="15">
      <c r="B37" s="42" t="s">
        <v>313</v>
      </c>
    </row>
  </sheetData>
  <sheetProtection/>
  <mergeCells count="9">
    <mergeCell ref="A29:B29"/>
    <mergeCell ref="A26:B26"/>
    <mergeCell ref="A18:B18"/>
    <mergeCell ref="B1:C1"/>
    <mergeCell ref="B2:C2"/>
    <mergeCell ref="B3:C3"/>
    <mergeCell ref="B12:C12"/>
    <mergeCell ref="B14:E14"/>
    <mergeCell ref="B15:C1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view="pageBreakPreview" zoomScaleSheetLayoutView="100" zoomScalePageLayoutView="0" workbookViewId="0" topLeftCell="A9">
      <selection activeCell="B17" sqref="B17"/>
    </sheetView>
  </sheetViews>
  <sheetFormatPr defaultColWidth="9.140625" defaultRowHeight="12.75"/>
  <cols>
    <col min="1" max="1" width="39.57421875" style="1" customWidth="1"/>
    <col min="2" max="2" width="37.28125" style="1" customWidth="1"/>
    <col min="3" max="3" width="18.7109375" style="1" customWidth="1"/>
    <col min="4" max="16384" width="9.140625" style="1" customWidth="1"/>
  </cols>
  <sheetData>
    <row r="1" spans="2:3" ht="18.75" hidden="1">
      <c r="B1" s="37" t="s">
        <v>210</v>
      </c>
      <c r="C1" s="37"/>
    </row>
    <row r="2" spans="2:3" ht="18.75" hidden="1">
      <c r="B2" s="509" t="s">
        <v>208</v>
      </c>
      <c r="C2" s="509"/>
    </row>
    <row r="3" spans="2:3" ht="18.75" hidden="1">
      <c r="B3" s="37" t="s">
        <v>209</v>
      </c>
      <c r="C3" s="37"/>
    </row>
    <row r="4" ht="18.75" hidden="1"/>
    <row r="5" spans="2:5" ht="18.75" hidden="1">
      <c r="B5" s="383" t="s">
        <v>279</v>
      </c>
      <c r="C5" s="383"/>
      <c r="D5" s="114"/>
      <c r="E5" s="344"/>
    </row>
    <row r="6" spans="2:5" ht="18.75" hidden="1">
      <c r="B6" s="383" t="s">
        <v>30</v>
      </c>
      <c r="C6" s="383"/>
      <c r="D6" s="114"/>
      <c r="E6" s="344"/>
    </row>
    <row r="7" spans="2:5" ht="18.75" hidden="1">
      <c r="B7" s="384" t="s">
        <v>276</v>
      </c>
      <c r="C7" s="383"/>
      <c r="D7" s="114"/>
      <c r="E7" s="344"/>
    </row>
    <row r="8" spans="2:5" ht="18.75" hidden="1">
      <c r="B8" s="383"/>
      <c r="C8" s="383"/>
      <c r="D8" s="114"/>
      <c r="E8" s="344"/>
    </row>
    <row r="9" spans="2:5" ht="18.75">
      <c r="B9" s="384" t="s">
        <v>279</v>
      </c>
      <c r="C9" s="67"/>
      <c r="D9" s="67"/>
      <c r="E9" s="81"/>
    </row>
    <row r="10" spans="2:5" ht="18.75">
      <c r="B10" s="384" t="s">
        <v>30</v>
      </c>
      <c r="C10" s="67"/>
      <c r="D10" s="67"/>
      <c r="E10" s="81"/>
    </row>
    <row r="11" spans="2:5" ht="18.75">
      <c r="B11" s="384" t="s">
        <v>319</v>
      </c>
      <c r="C11" s="67"/>
      <c r="D11" s="67"/>
      <c r="E11" s="81"/>
    </row>
    <row r="12" spans="2:5" ht="18.75">
      <c r="B12" s="384"/>
      <c r="C12" s="67"/>
      <c r="D12" s="67"/>
      <c r="E12" s="81"/>
    </row>
    <row r="13" spans="2:5" ht="18.75">
      <c r="B13" s="438" t="s">
        <v>303</v>
      </c>
      <c r="C13" s="438"/>
      <c r="D13" s="114"/>
      <c r="E13" s="344"/>
    </row>
    <row r="14" spans="2:5" ht="18.75">
      <c r="B14" s="349" t="s">
        <v>241</v>
      </c>
      <c r="C14" s="349"/>
      <c r="D14" s="114"/>
      <c r="E14" s="323"/>
    </row>
    <row r="15" spans="2:5" ht="25.5" customHeight="1">
      <c r="B15" s="437" t="s">
        <v>283</v>
      </c>
      <c r="C15" s="437"/>
      <c r="D15" s="437"/>
      <c r="E15" s="323"/>
    </row>
    <row r="16" spans="2:4" ht="18.75">
      <c r="B16" s="438" t="s">
        <v>297</v>
      </c>
      <c r="C16" s="438"/>
      <c r="D16" s="114"/>
    </row>
    <row r="17" spans="1:4" ht="15.75" customHeight="1">
      <c r="A17" s="50"/>
      <c r="B17" s="19"/>
      <c r="C17" s="19"/>
      <c r="D17" s="11"/>
    </row>
    <row r="18" spans="1:3" ht="58.5" customHeight="1">
      <c r="A18" s="513" t="s">
        <v>289</v>
      </c>
      <c r="B18" s="514"/>
      <c r="C18" s="514"/>
    </row>
    <row r="19" ht="14.25" customHeight="1">
      <c r="C19" s="2" t="s">
        <v>16</v>
      </c>
    </row>
    <row r="20" spans="1:3" ht="18.75">
      <c r="A20" s="6" t="s">
        <v>33</v>
      </c>
      <c r="B20" s="6" t="s">
        <v>34</v>
      </c>
      <c r="C20" s="6" t="s">
        <v>35</v>
      </c>
    </row>
    <row r="21" spans="1:3" ht="18.75">
      <c r="A21" s="6">
        <v>1</v>
      </c>
      <c r="B21" s="6">
        <v>2</v>
      </c>
      <c r="C21" s="6">
        <v>3</v>
      </c>
    </row>
    <row r="22" spans="1:3" ht="18.75">
      <c r="A22" s="389" t="s">
        <v>263</v>
      </c>
      <c r="B22" s="6"/>
      <c r="C22" s="6">
        <v>7.1</v>
      </c>
    </row>
    <row r="23" spans="1:3" ht="22.5" customHeight="1">
      <c r="A23" s="515" t="s">
        <v>36</v>
      </c>
      <c r="B23" s="516"/>
      <c r="C23" s="517"/>
    </row>
    <row r="24" spans="1:4" s="179" customFormat="1" ht="109.5" customHeight="1">
      <c r="A24" s="112" t="s">
        <v>84</v>
      </c>
      <c r="B24" s="111" t="s">
        <v>196</v>
      </c>
      <c r="C24" s="281">
        <v>1107.3</v>
      </c>
      <c r="D24" s="178"/>
    </row>
    <row r="25" spans="1:3" s="179" customFormat="1" ht="19.5" customHeight="1">
      <c r="A25" s="259" t="s">
        <v>37</v>
      </c>
      <c r="B25" s="259"/>
      <c r="C25" s="281">
        <f>C24+600</f>
        <v>1707.3</v>
      </c>
    </row>
    <row r="26" spans="1:3" s="179" customFormat="1" ht="18.75">
      <c r="A26" s="510" t="s">
        <v>38</v>
      </c>
      <c r="B26" s="511"/>
      <c r="C26" s="512"/>
    </row>
    <row r="27" spans="1:3" s="179" customFormat="1" ht="83.25" customHeight="1">
      <c r="A27" s="287" t="s">
        <v>138</v>
      </c>
      <c r="B27" s="288" t="s">
        <v>262</v>
      </c>
      <c r="C27" s="281">
        <f>1107.3+C22+600+340.8</f>
        <v>2055.2</v>
      </c>
    </row>
    <row r="28" spans="1:3" s="179" customFormat="1" ht="66" customHeight="1" hidden="1">
      <c r="A28" s="287" t="s">
        <v>274</v>
      </c>
      <c r="B28" s="288" t="s">
        <v>275</v>
      </c>
      <c r="C28" s="281"/>
    </row>
    <row r="29" spans="1:3" s="179" customFormat="1" ht="26.25" customHeight="1">
      <c r="A29" s="289" t="s">
        <v>39</v>
      </c>
      <c r="B29" s="289"/>
      <c r="C29" s="280">
        <f>C27+C28</f>
        <v>2055.2</v>
      </c>
    </row>
    <row r="30" ht="16.5" customHeight="1">
      <c r="C30" s="4" t="s">
        <v>313</v>
      </c>
    </row>
  </sheetData>
  <sheetProtection/>
  <mergeCells count="7">
    <mergeCell ref="B16:C16"/>
    <mergeCell ref="B2:C2"/>
    <mergeCell ref="A26:C26"/>
    <mergeCell ref="A18:C18"/>
    <mergeCell ref="A23:C23"/>
    <mergeCell ref="B13:C13"/>
    <mergeCell ref="B15:D1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</cp:lastModifiedBy>
  <cp:lastPrinted>2022-09-07T14:31:23Z</cp:lastPrinted>
  <dcterms:created xsi:type="dcterms:W3CDTF">1996-10-08T23:32:33Z</dcterms:created>
  <dcterms:modified xsi:type="dcterms:W3CDTF">2022-09-16T11:09:14Z</dcterms:modified>
  <cp:category/>
  <cp:version/>
  <cp:contentType/>
  <cp:contentStatus/>
</cp:coreProperties>
</file>