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7620" firstSheet="2" activeTab="8"/>
  </bookViews>
  <sheets>
    <sheet name="Источники (1)" sheetId="1" r:id="rId1"/>
    <sheet name="Источники (2)" sheetId="2" state="hidden" r:id="rId2"/>
    <sheet name="Доходы(2)" sheetId="3" r:id="rId3"/>
    <sheet name="Расходы (3)" sheetId="4" r:id="rId4"/>
    <sheet name="Расход (4)" sheetId="5" r:id="rId5"/>
    <sheet name="Расход (5)" sheetId="6" r:id="rId6"/>
    <sheet name="Межбюджетка (6)" sheetId="7" r:id="rId7"/>
    <sheet name="Межбюджетка (7)" sheetId="8" r:id="rId8"/>
    <sheet name="Дорожный фонд (8)" sheetId="9" r:id="rId9"/>
    <sheet name="приложение (9)" sheetId="10" state="hidden" r:id="rId10"/>
  </sheets>
  <externalReferences>
    <externalReference r:id="rId13"/>
    <externalReference r:id="rId14"/>
  </externalReferences>
  <definedNames>
    <definedName name="_xlnm.Print_Titles" localSheetId="4">'Расход (4)'!$8:$10</definedName>
    <definedName name="_xlnm.Print_Titles" localSheetId="5">'Расход (5)'!$11:$13</definedName>
    <definedName name="_xlnm.Print_Titles" localSheetId="3">'Расходы (3)'!$14:$15</definedName>
    <definedName name="_xlnm.Print_Area" localSheetId="8">'Дорожный фонд (8)'!$A$1:$E$21</definedName>
    <definedName name="_xlnm.Print_Area" localSheetId="2">'Доходы(2)'!$A$1:$F$65</definedName>
    <definedName name="_xlnm.Print_Area" localSheetId="0">'Источники (1)'!$A$1:$E$20</definedName>
    <definedName name="_xlnm.Print_Area" localSheetId="1">'Источники (2)'!$A$1:$E$15</definedName>
    <definedName name="_xlnm.Print_Area" localSheetId="6">'Межбюджетка (6)'!$A$1:$C$14</definedName>
    <definedName name="_xlnm.Print_Area" localSheetId="7">'Межбюджетка (7)'!$A$1:$C$18</definedName>
    <definedName name="_xlnm.Print_Area" localSheetId="9">'приложение (9)'!$A$1:$D$17</definedName>
    <definedName name="_xlnm.Print_Area" localSheetId="4">'Расход (4)'!$A$1:$K$247</definedName>
    <definedName name="_xlnm.Print_Area" localSheetId="5">'Расход (5)'!$A$1:$K$59</definedName>
    <definedName name="_xlnm.Print_Area" localSheetId="3">'Расходы (3)'!$A$1:$G$48</definedName>
  </definedNames>
  <calcPr fullCalcOnLoad="1"/>
</workbook>
</file>

<file path=xl/sharedStrings.xml><?xml version="1.0" encoding="utf-8"?>
<sst xmlns="http://schemas.openxmlformats.org/spreadsheetml/2006/main" count="1827" uniqueCount="353">
  <si>
    <t>01  05  02  01  10  0000  610</t>
  </si>
  <si>
    <t>Уменьшение прочих остатков денежных средств  бюджетов сельских поселений</t>
  </si>
  <si>
    <t>01  05  00  00  00  0000  000</t>
  </si>
  <si>
    <t>Изменение остатков средств на счетах по учету  средств бюджета</t>
  </si>
  <si>
    <t>(тыс. руб.)</t>
  </si>
  <si>
    <t xml:space="preserve">Утвержено </t>
  </si>
  <si>
    <t>решением Совета поселения</t>
  </si>
  <si>
    <t>(приложение 1)</t>
  </si>
  <si>
    <t>Наименование кода группы, подгруппы, статьи, подстатьи, элемента, вида источников финансирования дефицита бюджета, кода класификации операции сектора государственного управления, относящихся к источникам финансирования дефицитов бюджетов РФ</t>
  </si>
  <si>
    <t>Исполнено</t>
  </si>
  <si>
    <t xml:space="preserve">Утверждено </t>
  </si>
  <si>
    <t>Код бюджетной класификации</t>
  </si>
  <si>
    <t>Администратор источника финансирования</t>
  </si>
  <si>
    <t xml:space="preserve">Источника финансирования </t>
  </si>
  <si>
    <t>от __________ № _______</t>
  </si>
  <si>
    <t>01  05  02  01  10  0000  510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</si>
  <si>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</si>
  <si>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 на выполнение передаваемых полномочий субъектов Российской Федерации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</si>
  <si>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</si>
  <si>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</si>
  <si>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</t>
  </si>
  <si>
    <t>2 00 00000 00 0000 000</t>
  </si>
  <si>
    <t>Прочие неналоговые доходы бюджетов сельских поселений</t>
  </si>
  <si>
    <t>1 17 05050 10 0000 180</t>
  </si>
  <si>
    <t>ПРОЧИЕ НЕНАЛОГОВЫЕ ДОХОДЫ</t>
  </si>
  <si>
    <t>1 17 0000 00 0000 000</t>
  </si>
  <si>
    <t>Доходы от сдачи в аренду имущества, составляющего казну сельских поселений (за исключением земельных участков)</t>
  </si>
  <si>
    <t>1 11  05075 10 0000 120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</si>
  <si>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</si>
  <si>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</si>
  <si>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1 08 04020 01 0000 110</t>
  </si>
  <si>
    <t>ГОСУДАРСТВЕННАЯ ПОШЛИНА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</si>
  <si>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</si>
  <si>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</si>
  <si>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</si>
  <si>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</si>
  <si>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</si>
  <si>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</si>
  <si>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</si>
  <si>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1 06 01030 10 0000 110</t>
  </si>
  <si>
    <t>НАЛОГИ НА ИМУЩЕСТВО</t>
  </si>
  <si>
    <t>Единый сельскохозяйственный налог</t>
  </si>
  <si>
    <t>1 05 03010 01 3000 110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</si>
  <si>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</si>
  <si>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</si>
  <si>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</si>
  <si>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</si>
  <si>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</si>
  <si>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</si>
  <si>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</si>
  <si>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</si>
  <si>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</si>
  <si>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1 03 02230 01 0000 110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</si>
  <si>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</si>
  <si>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1 01 02010 01 0000 110</t>
  </si>
  <si>
    <t>Налог на доходы физических лиц</t>
  </si>
  <si>
    <t>1 01 02000 00 0000 110</t>
  </si>
  <si>
    <t>НАЛОГИ НА ПРИБЫЛЬ, ДОХОДЫ</t>
  </si>
  <si>
    <t>НАЛОГОВЫЕ И НЕНАЛОГОВЫЕ ДОХОДЫ</t>
  </si>
  <si>
    <t>1 00 00000 00 0000 000</t>
  </si>
  <si>
    <t>ДОХОДЫ ВСЕГО</t>
  </si>
  <si>
    <t>Администратор поступлений</t>
  </si>
  <si>
    <t>Наименование дохода</t>
  </si>
  <si>
    <t>(приложение 2)</t>
  </si>
  <si>
    <t>от ________ № ____________</t>
  </si>
  <si>
    <t>ВСЕГО РАСХОДОВ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</si>
  <si>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</si>
  <si>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</si>
  <si>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</si>
  <si>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</si>
  <si>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Молодежная политика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</si>
  <si>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</si>
  <si>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</si>
  <si>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</si>
  <si>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</si>
  <si>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</si>
  <si>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</si>
  <si>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</si>
  <si>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</si>
  <si>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</si>
  <si>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</si>
  <si>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</si>
  <si>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</si>
  <si>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</si>
  <si>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</si>
  <si>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</si>
  <si>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</t>
  </si>
  <si>
    <t>Подраздел</t>
  </si>
  <si>
    <t>Раздел</t>
  </si>
  <si>
    <t>Наименование показателя</t>
  </si>
  <si>
    <t>(тыс. рублей)</t>
  </si>
  <si>
    <t>Прочая закупка товаров, работ и услуг для обеспечения государственных (муниципальных) нужд</t>
  </si>
  <si>
    <t>0</t>
  </si>
  <si>
    <t>91</t>
  </si>
  <si>
    <t>Иные межбюджетные трансферты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</si>
  <si>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</si>
  <si>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Дорожное хозяйство</t>
  </si>
  <si>
    <t>Осуществление первичного воинского учета на территориях, где отсутствуют военные комиссариаты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</si>
  <si>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</si>
  <si>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</si>
  <si>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</si>
  <si>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</si>
  <si>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</si>
  <si>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</si>
  <si>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Уплата налога на имущество организаций и земельного налога</t>
  </si>
  <si>
    <t>КВР</t>
  </si>
  <si>
    <t>КЦСР</t>
  </si>
  <si>
    <t>ПР</t>
  </si>
  <si>
    <t>РЗ</t>
  </si>
  <si>
    <t>ГРБС</t>
  </si>
  <si>
    <t>Наименование</t>
  </si>
  <si>
    <t>ИТОГО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</si>
  <si>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</si>
  <si>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Наименование передаваемого полномочия</t>
  </si>
  <si>
    <t>Всего бюджетных ассигнований</t>
  </si>
  <si>
    <t>Распределение бюджетных ассигнований</t>
  </si>
  <si>
    <t>Всего доходов</t>
  </si>
  <si>
    <t>Доходы</t>
  </si>
  <si>
    <t>Код бюджетной классификации</t>
  </si>
  <si>
    <t>ДОХОДЫ ОТ ПРОДАЖИ МАТЕРИАЛЬНЫХ И НЕМАТЕРИАЛЬНЫХ АКТИВОВ</t>
  </si>
  <si>
    <t>1 14 00000 00 0000 000</t>
  </si>
  <si>
    <t>1 14 06025 10 0000 430</t>
  </si>
  <si>
    <t>ОХРАНА ОКРУЖАЮЩЕЙ СРЕДЫ</t>
  </si>
  <si>
    <t>Другие вопросы в области охраны окружающей среды</t>
  </si>
  <si>
    <t>Уплата прочих налогов, сборов</t>
  </si>
  <si>
    <t>ОБСЛУЖИВАНИЕ ГОСУДАРСТВНЕННОГО ВНУТРЕННЕГО И МУНИЦИПАЛЬНОГО ДОЛГА</t>
  </si>
  <si>
    <t>Обслуживание государственного внутреннего и муниципального долга</t>
  </si>
  <si>
    <t>Уплата иных платежей</t>
  </si>
  <si>
    <t>Закупка товаров, работ, услуг в сфере информационно-коммуникационных технологий</t>
  </si>
  <si>
    <t xml:space="preserve">ИСТОЧНИКИ ФИНАНСИРОВАНИЯ ДЕФИЦИТА  БЮДЖЕТА ПОСЕЛЕНИЯ, ВСЕГО                                               </t>
  </si>
  <si>
    <t>в том числе:</t>
  </si>
  <si>
    <t>Источники внутреннего финансирования бюджета поселения</t>
  </si>
  <si>
    <t>из них:</t>
  </si>
  <si>
    <t>Увеличение прочих остатков денежных средств  бюджетов сельских поселений</t>
  </si>
  <si>
    <t>Источники внутреннего финансирования бюджета поселения из них:</t>
  </si>
  <si>
    <t>000</t>
  </si>
  <si>
    <t>(приложение 7)</t>
  </si>
  <si>
    <t>(приложение 8)</t>
  </si>
  <si>
    <t>тыс.руб.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</si>
  <si>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</si>
  <si>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сельского поселения Антушевское</t>
  </si>
  <si>
    <t>1 05 03010 10 0000 110</t>
  </si>
  <si>
    <t>00</t>
  </si>
  <si>
    <t>00000</t>
  </si>
  <si>
    <t>00180</t>
  </si>
  <si>
    <t>00190</t>
  </si>
  <si>
    <t>51180</t>
  </si>
  <si>
    <t>S2270</t>
  </si>
  <si>
    <t>Прочая закупка товаров, работ и услуг для государственных (муниципальных) нужд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</si>
  <si>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</si>
  <si>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</si>
  <si>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</si>
  <si>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</si>
  <si>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</si>
  <si>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</si>
  <si>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</si>
  <si>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</t>
  </si>
  <si>
    <t>Сельское хозяйство и рыболовство</t>
  </si>
  <si>
    <t>Обеспечение деятельности органов местного самоуправления</t>
  </si>
  <si>
    <t>Расходы на выплаты персоналу муниципальных органов</t>
  </si>
  <si>
    <t>Расходы на выплаты персоналу государственных
(муниципальных)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</si>
  <si>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</si>
  <si>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</si>
  <si>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</si>
  <si>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</si>
  <si>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</si>
  <si>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</si>
  <si>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</si>
  <si>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</si>
  <si>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</si>
  <si>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</si>
  <si>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90240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</si>
  <si>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</si>
  <si>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</si>
  <si>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</si>
  <si>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</si>
  <si>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</si>
  <si>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</si>
  <si>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23010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</si>
  <si>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</si>
  <si>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</si>
  <si>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</si>
  <si>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</si>
  <si>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</si>
  <si>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</si>
  <si>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</si>
  <si>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S1090</t>
  </si>
  <si>
    <t>23020</t>
  </si>
  <si>
    <t>Расходы на организацию и содержание мест захоронения</t>
  </si>
  <si>
    <t>23030</t>
  </si>
  <si>
    <t>23050</t>
  </si>
  <si>
    <t>23060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</si>
  <si>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</si>
  <si>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</si>
  <si>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83010</t>
  </si>
  <si>
    <t xml:space="preserve">Социальные выплаты гражданам, кроме публичных
нормативных социальных выплат
</t>
  </si>
  <si>
    <t>Средства  в части осуществления дорожной деятельности в отношении автомобильных дорог местного значения в границах населенных пунктов поселения</t>
  </si>
  <si>
    <t>наименование</t>
  </si>
  <si>
    <t>Другие вопросы в области охраны окружающей среды (Основное мероприятие "Реконструкция системы водоснабжения в д. Никоновская)</t>
  </si>
  <si>
    <t>801 06 05  9100023060 244 000</t>
  </si>
  <si>
    <t>Распределение межбюджетных трансфертов, выделяемых за счет средств муниципальной программы охраны окружающей среды и рационального использования природных ресурсов на 2015-2020 год                                                                                                                                                          Белозерского муниципального района в бюджет сельского поселения Антушевское за 2017 год</t>
  </si>
  <si>
    <t>(приложение 9)</t>
  </si>
  <si>
    <t>801 2 02 04014 10 0000 151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</si>
  <si>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</si>
  <si>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</si>
  <si>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Утвержены </t>
  </si>
  <si>
    <t xml:space="preserve">Утвержен </t>
  </si>
  <si>
    <t xml:space="preserve">Источники внутреннего финансирования дефицита бюджета сельского поселения Антушевское по кодам групп, подгрупп, статей, видов источников финансирования дефицита бюджета поселения, классификации операций сектора государственного управления, относящихся к источникам финансирования дефицита бюджета поселения за 2018 год </t>
  </si>
  <si>
    <t>Защита населения и территории от чрезвычайных ситуаций природного и техногенного характрера, гражданская оборона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</si>
  <si>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</si>
  <si>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Условно утверждаемые расходы</t>
  </si>
  <si>
    <t>ИТОГО РАСХОДОВ</t>
  </si>
  <si>
    <t>06</t>
  </si>
  <si>
    <t>21</t>
  </si>
  <si>
    <t>01</t>
  </si>
  <si>
    <t>11</t>
  </si>
  <si>
    <t>20600</t>
  </si>
  <si>
    <t>Мероприятия в области спорта и физической культуры</t>
  </si>
  <si>
    <t>Основное мероприятие, направленное на развитие физической культуры и спорта</t>
  </si>
  <si>
    <t>Муниципальная   программа «Развитие территории сельского поселения Антушевское на 2018 – 2020 годы»</t>
  </si>
  <si>
    <t>10</t>
  </si>
  <si>
    <t>Пособия, компенсации и иные социальные выплаты гражданам, кроме публичных нормативных обязательств</t>
  </si>
  <si>
    <t>Доплаты к пенсиям муниципальных служащих</t>
  </si>
  <si>
    <t>Доплаты к пенсиям, дополнительное пенсионное обеспечение</t>
  </si>
  <si>
    <t>05</t>
  </si>
  <si>
    <t>07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</si>
  <si>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</si>
  <si>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>02</t>
  </si>
  <si>
    <t>03</t>
  </si>
  <si>
    <t>Мероприятия по благоустройству поселения</t>
  </si>
  <si>
    <t>Основное мероприятие, направленное на повышение уровня комплексного обустройства населенных пунктов</t>
  </si>
  <si>
    <t xml:space="preserve"> </t>
  </si>
  <si>
    <t>20010</t>
  </si>
  <si>
    <t>Расходы на содержание муниципального жилищного фонда</t>
  </si>
  <si>
    <t>04</t>
  </si>
  <si>
    <t xml:space="preserve">Основное мероприятие, направленное на содержание муниципальных дорог  общего пользования </t>
  </si>
  <si>
    <t>Обеспечение мер пожарной безопасности</t>
  </si>
  <si>
    <t>Основное мероприятие, направленное на обеспечение мер пожарной безопасности</t>
  </si>
  <si>
    <t>23040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</si>
  <si>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</si>
  <si>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территорий от чрезвычайных ситуаций природного и техногенного характера, гражданская оборона</t>
  </si>
  <si>
    <t>90260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</si>
  <si>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</si>
  <si>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13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</si>
  <si>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</si>
  <si>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</si>
  <si>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</si>
  <si>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Закупка товаров, работ и услуг в сфере информационно-коммуникационных технологий</t>
  </si>
  <si>
    <t>8</t>
  </si>
  <si>
    <t>Сумма    (тыс.руб.)</t>
  </si>
  <si>
    <t>09</t>
  </si>
  <si>
    <t xml:space="preserve">Наименование </t>
  </si>
  <si>
    <t xml:space="preserve">                                          решением Совета поселения</t>
  </si>
  <si>
    <t xml:space="preserve">                     решением Совета поселения</t>
  </si>
  <si>
    <t xml:space="preserve">                     Утверждено</t>
  </si>
  <si>
    <t>Остаток средств дорожного фонда на начало года</t>
  </si>
  <si>
    <t>Остаток собственных средств на начало года</t>
  </si>
  <si>
    <t>801 04 09 91 0 00 90030 244 000</t>
  </si>
  <si>
    <t>801 04 09 21 0 04 90030 240</t>
  </si>
  <si>
    <t>В %% к прошлому году</t>
  </si>
  <si>
    <t>ДОХОДЫ</t>
  </si>
  <si>
    <t>по разделам, подразделам,  классификации расходов бюджета</t>
  </si>
  <si>
    <t>РАСХОДЫ</t>
  </si>
  <si>
    <t>(приложение 6)</t>
  </si>
  <si>
    <t xml:space="preserve">                                          Утвержено </t>
  </si>
  <si>
    <t xml:space="preserve">                                          (приложение 3)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</si>
  <si>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</si>
  <si>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</si>
  <si>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</si>
  <si>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>2 02 15002 10 0000 150</t>
  </si>
  <si>
    <t>2 02 29999 10 0000 150</t>
  </si>
  <si>
    <t>2 02 35118 10 0000 150</t>
  </si>
  <si>
    <t>2 02 30024 10 0000 150</t>
  </si>
  <si>
    <t>2 02 40014 10 0000 150</t>
  </si>
  <si>
    <t>2 07 05020 10 0000  150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</si>
  <si>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</si>
  <si>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</si>
  <si>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ПРОЧИЕ БЕЗВОЗМЕЗДНЫЕ ПОСТУПЛЕНИЯ</t>
  </si>
  <si>
    <t>БЕЗВОЗМЕЗДНЫЕ ПОСТУПЛЕНИЯ ОТ НЕГОСУДАРСТВЕННЫХ ОРГАНИЗАЦИЙ</t>
  </si>
  <si>
    <t>ИНЫЕ МЕЖБЮДЖЕТНЫЕ ТРАНСФЕРТЫ</t>
  </si>
  <si>
    <t>СУБВЕНЦИИ ОТ БЮДЖЕТОВ БЮДЖЕТНОЙ СИСТЕМЫ</t>
  </si>
  <si>
    <t>ДОТАЦИИ БЮДЖЕТАМ СУБЪЕКТОВ РОССИЙСКОЙ ФЕДЕРАЦИИ И МУНИЦИПАЛЬНЫХ ОБРАЗОВАНИЙ</t>
  </si>
  <si>
    <t xml:space="preserve">СУБСИДИИ БЮДЖЕТАМ БЮДЖЕТНОЙ СИСТЕМЫ РОССИЙСКОЙ ФЕДЕРАЦИИ (МЕЖБЮДЖЕТНЫЕ СУБСИДИИ) </t>
  </si>
  <si>
    <t>Код доходов бюджетной классификации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</si>
  <si>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</si>
  <si>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</si>
  <si>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</si>
  <si>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72310</t>
  </si>
  <si>
    <t>Дорожное хозяйство (дорожные фонды)</t>
  </si>
  <si>
    <t>Организация уличного освещения</t>
  </si>
  <si>
    <t>Реализация мероприятий проекта "Народный бюджет"</t>
  </si>
  <si>
    <t>Обустройство систем уличного освещения</t>
  </si>
  <si>
    <t>S3350</t>
  </si>
  <si>
    <t xml:space="preserve">                     (приложение № 4)</t>
  </si>
  <si>
    <t>бюджета поселения за 2020 год по кодам классификации доходов бюджета поселения (по кодам видов доходов, подвидов доходов, классификации операций сектора государственного управления)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</si>
  <si>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</si>
  <si>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</si>
  <si>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1 09 04053 10 0000 110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</si>
  <si>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</si>
  <si>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</si>
  <si>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</si>
  <si>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</si>
  <si>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2 18 60010 10 0000  150</t>
  </si>
  <si>
    <t>42</t>
  </si>
  <si>
    <t>Муниципальная   программа «Развитие территории сельского поселения Антушевское на 2021 – 2025 годы»</t>
  </si>
  <si>
    <t>Основное мероприятие по коммунальному хозяйству, направленное на содержание водопроводной сети</t>
  </si>
  <si>
    <t>Другие вопросы в области жилищно-коммунального хозяйства</t>
  </si>
  <si>
    <t>S1400</t>
  </si>
  <si>
    <t>Расходы на проведение мероприятий по предотвращению распространения сорного растения борщевик Сосновского</t>
  </si>
  <si>
    <t>08</t>
  </si>
  <si>
    <t>24</t>
  </si>
  <si>
    <t>Основное мероприятие "Жилищное  хозяйство"</t>
  </si>
  <si>
    <t>Взносы по обязательному социальному страхованию
на выплаты денежного содержания и иные выплаты работникам
муниципальных органов</t>
  </si>
  <si>
    <t>Фонд оплаты труда муниципальных органов</t>
  </si>
  <si>
    <t>Взносы по обязательному социальному страхованию
на выплаты денежного содержания и иные выплаты работникам
муниципальных органов на осуществление первичного воинского учета на территориях, где отсутствуют военные комиссариаты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</si>
  <si>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</si>
  <si>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Единая субвенция бюджетам муниципальных образований</t>
  </si>
  <si>
    <t>00030</t>
  </si>
  <si>
    <t>4</t>
  </si>
  <si>
    <t>94</t>
  </si>
  <si>
    <t>Специальные расходы</t>
  </si>
  <si>
    <t xml:space="preserve">Проведение выборов депутатов предствавительного органа муниципального образования </t>
  </si>
  <si>
    <t>3</t>
  </si>
  <si>
    <t>Проведение выборов Главы муниципального образования</t>
  </si>
  <si>
    <t>Проведение выборов и референдумов</t>
  </si>
  <si>
    <t>Обеспечение проведения выборов и референдумов</t>
  </si>
  <si>
    <t>70030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</si>
  <si>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</si>
  <si>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Расходы на выплаты персоналу государственных (муниципальных) органов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</si>
  <si>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</si>
  <si>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 xml:space="preserve">Расходы бюджета поселения за 2020 год по разделам, подразделам, целевым статьям и видам расходов в ведомственной структуре расходов  </t>
  </si>
  <si>
    <t xml:space="preserve">Источники внутреннего финансирования дефицита бюджета поселения на 2020 год </t>
  </si>
  <si>
    <t xml:space="preserve">Расходы бюджета поселения за 2020 год   </t>
  </si>
  <si>
    <t>муниципальной программы «Развитие территории сельского поселения Антушевское на 2018 – 2020 годы» на 2020 год</t>
  </si>
  <si>
    <t>Средства,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2020 год</t>
  </si>
  <si>
    <t>Средства, передаваемые районному бюджету из бюджета поселения на осуществление части полномочий по решению вопросов местного значения в соответствии с заключенными соглашениями на 2020 год</t>
  </si>
  <si>
    <t>Распределение объемов межбюджетных трансфертов бюджету сельского поселения Антушевское за счет средств Дорожного фонда Белозерского муниципального района на 2020 год</t>
  </si>
  <si>
    <t>Исполнено 2020 год</t>
  </si>
  <si>
    <t>‾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</si>
  <si>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</si>
  <si>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иные межбюджетные трансферты на строительство общественного колодца в д. Пиндино и д. Яковлево в рамках реализации проекта "Народный бюджет"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</si>
  <si>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</si>
  <si>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</si>
  <si>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Расходы на  содержание муниципального жилищного фонда</t>
  </si>
  <si>
    <t xml:space="preserve">                     (приложение № 5)</t>
  </si>
  <si>
    <t>в 4,9 раза</t>
  </si>
  <si>
    <t>в 2,1 раза</t>
  </si>
  <si>
    <t>в 1,5 раза</t>
  </si>
  <si>
    <t>от   31.05.2021 № 14</t>
  </si>
  <si>
    <t xml:space="preserve">от   31.05.2021 № 14 </t>
  </si>
  <si>
    <t xml:space="preserve">                                          от   31.05.2021 № 14 </t>
  </si>
  <si>
    <t xml:space="preserve">                   от   31.05.2021 № 14 </t>
  </si>
  <si>
    <t xml:space="preserve">                     от   31.05.2021 № 14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</si>
</sst>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0"/>
    <numFmt numFmtId="167" formatCode="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13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sz val="12"/>
      <color indexed="12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yr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 Cyr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 Cyr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b/>
      <sz val="14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44" fontId="74" fillId="0" borderId="0" applyFont="0" applyFill="0" applyBorder="0" applyAlignment="0" applyProtection="0"/>
    <xf numFmtId="42" fontId="74" fillId="0" borderId="0" applyFont="0" applyFill="0" applyBorder="0" applyAlignment="0" applyProtection="0"/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4" fillId="0" borderId="0">
      <alignment horizontal="left" vertical="top"/>
      <protection/>
    </xf>
    <xf numFmtId="0" fontId="83" fillId="0" borderId="7" applyNumberFormat="0" applyFill="0" applyAlignment="0" applyProtection="0"/>
    <xf numFmtId="0" fontId="84" fillId="35" borderId="8" applyNumberFormat="0" applyAlignment="0" applyProtection="0"/>
    <xf numFmtId="0" fontId="85" fillId="0" borderId="0" applyNumberFormat="0" applyFill="0" applyBorder="0" applyAlignment="0" applyProtection="0"/>
    <xf numFmtId="0" fontId="86" fillId="3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5" fillId="0" borderId="0">
      <alignment/>
      <protection/>
    </xf>
    <xf numFmtId="0" fontId="7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30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87" fillId="0" borderId="0" applyNumberFormat="0" applyFill="0" applyBorder="0" applyAlignment="0" applyProtection="0"/>
    <xf numFmtId="0" fontId="88" fillId="37" borderId="0" applyNumberFormat="0" applyBorder="0" applyAlignment="0" applyProtection="0"/>
    <xf numFmtId="0" fontId="89" fillId="0" borderId="0" applyNumberFormat="0" applyFill="0" applyBorder="0" applyAlignment="0" applyProtection="0"/>
    <xf numFmtId="0" fontId="74" fillId="38" borderId="10" applyNumberFormat="0" applyFont="0" applyAlignment="0" applyProtection="0"/>
    <xf numFmtId="9" fontId="74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90" fillId="0" borderId="11" applyNumberFormat="0" applyFill="0" applyAlignment="0" applyProtection="0"/>
    <xf numFmtId="0" fontId="91" fillId="0" borderId="0" applyNumberFormat="0" applyFill="0" applyBorder="0" applyAlignment="0" applyProtection="0"/>
    <xf numFmtId="43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92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93" fillId="0" borderId="12" xfId="0" applyFont="1" applyBorder="1" applyAlignment="1">
      <alignment horizontal="center" vertical="center" wrapText="1"/>
    </xf>
    <xf numFmtId="0" fontId="93" fillId="0" borderId="12" xfId="0" applyFont="1" applyBorder="1" applyAlignment="1">
      <alignment vertical="center" wrapText="1"/>
    </xf>
    <xf numFmtId="0" fontId="94" fillId="0" borderId="12" xfId="0" applyFont="1" applyBorder="1" applyAlignment="1">
      <alignment horizontal="center" vertical="center" wrapText="1"/>
    </xf>
    <xf numFmtId="0" fontId="95" fillId="0" borderId="0" xfId="0" applyFont="1" applyAlignment="1">
      <alignment horizontal="right"/>
    </xf>
    <xf numFmtId="0" fontId="96" fillId="0" borderId="0" xfId="0" applyFont="1" applyAlignment="1">
      <alignment wrapText="1"/>
    </xf>
    <xf numFmtId="165" fontId="97" fillId="0" borderId="12" xfId="0" applyNumberFormat="1" applyFont="1" applyBorder="1" applyAlignment="1">
      <alignment horizontal="center" vertical="center" wrapText="1"/>
    </xf>
    <xf numFmtId="165" fontId="97" fillId="41" borderId="12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164" fontId="99" fillId="0" borderId="0" xfId="0" applyNumberFormat="1" applyFont="1" applyBorder="1" applyAlignment="1">
      <alignment horizontal="center" vertical="center" wrapText="1"/>
    </xf>
    <xf numFmtId="0" fontId="97" fillId="41" borderId="12" xfId="0" applyFont="1" applyFill="1" applyBorder="1" applyAlignment="1">
      <alignment horizontal="center" vertical="center" wrapText="1"/>
    </xf>
    <xf numFmtId="164" fontId="97" fillId="0" borderId="0" xfId="0" applyNumberFormat="1" applyFont="1" applyBorder="1" applyAlignment="1">
      <alignment horizontal="center" vertical="center" wrapText="1"/>
    </xf>
    <xf numFmtId="165" fontId="99" fillId="41" borderId="12" xfId="0" applyNumberFormat="1" applyFont="1" applyFill="1" applyBorder="1" applyAlignment="1">
      <alignment horizontal="center" vertical="center" wrapText="1"/>
    </xf>
    <xf numFmtId="0" fontId="98" fillId="41" borderId="0" xfId="0" applyFont="1" applyFill="1" applyAlignment="1">
      <alignment/>
    </xf>
    <xf numFmtId="164" fontId="97" fillId="41" borderId="0" xfId="0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0" fontId="101" fillId="41" borderId="0" xfId="0" applyFont="1" applyFill="1" applyAlignment="1">
      <alignment/>
    </xf>
    <xf numFmtId="164" fontId="99" fillId="41" borderId="0" xfId="0" applyNumberFormat="1" applyFont="1" applyFill="1" applyBorder="1" applyAlignment="1">
      <alignment horizontal="center" vertical="center" wrapText="1"/>
    </xf>
    <xf numFmtId="0" fontId="93" fillId="41" borderId="12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4" fontId="97" fillId="41" borderId="12" xfId="0" applyNumberFormat="1" applyFont="1" applyFill="1" applyBorder="1" applyAlignment="1">
      <alignment horizontal="center" vertical="center" wrapText="1"/>
    </xf>
    <xf numFmtId="164" fontId="99" fillId="0" borderId="0" xfId="0" applyNumberFormat="1" applyFont="1" applyBorder="1" applyAlignment="1">
      <alignment horizontal="center" vertical="top" wrapText="1"/>
    </xf>
    <xf numFmtId="165" fontId="99" fillId="41" borderId="12" xfId="0" applyNumberFormat="1" applyFont="1" applyFill="1" applyBorder="1" applyAlignment="1">
      <alignment horizontal="center" vertical="top" wrapText="1"/>
    </xf>
    <xf numFmtId="0" fontId="99" fillId="0" borderId="12" xfId="0" applyFont="1" applyBorder="1" applyAlignment="1">
      <alignment horizontal="left" vertical="top" wrapText="1"/>
    </xf>
    <xf numFmtId="0" fontId="99" fillId="0" borderId="12" xfId="0" applyFont="1" applyBorder="1" applyAlignment="1">
      <alignment horizontal="center" vertical="top" wrapText="1"/>
    </xf>
    <xf numFmtId="0" fontId="99" fillId="0" borderId="0" xfId="0" applyFont="1" applyBorder="1" applyAlignment="1">
      <alignment horizontal="center" vertical="center" wrapText="1"/>
    </xf>
    <xf numFmtId="0" fontId="7" fillId="0" borderId="0" xfId="66" applyFont="1">
      <alignment/>
      <protection/>
    </xf>
    <xf numFmtId="165" fontId="8" fillId="41" borderId="12" xfId="66" applyNumberFormat="1" applyFont="1" applyFill="1" applyBorder="1" applyAlignment="1">
      <alignment horizontal="center" vertical="center" wrapText="1"/>
      <protection/>
    </xf>
    <xf numFmtId="165" fontId="9" fillId="41" borderId="12" xfId="66" applyNumberFormat="1" applyFont="1" applyFill="1" applyBorder="1" applyAlignment="1">
      <alignment horizontal="center" vertical="center" wrapText="1"/>
      <protection/>
    </xf>
    <xf numFmtId="166" fontId="9" fillId="41" borderId="12" xfId="66" applyNumberFormat="1" applyFont="1" applyFill="1" applyBorder="1" applyAlignment="1" applyProtection="1">
      <alignment horizontal="center" vertical="center"/>
      <protection hidden="1"/>
    </xf>
    <xf numFmtId="0" fontId="9" fillId="41" borderId="12" xfId="66" applyFont="1" applyFill="1" applyBorder="1" applyAlignment="1">
      <alignment horizontal="left" wrapText="1"/>
      <protection/>
    </xf>
    <xf numFmtId="166" fontId="8" fillId="41" borderId="12" xfId="66" applyNumberFormat="1" applyFont="1" applyFill="1" applyBorder="1" applyAlignment="1" applyProtection="1">
      <alignment horizontal="center" vertical="center"/>
      <protection hidden="1"/>
    </xf>
    <xf numFmtId="0" fontId="8" fillId="41" borderId="12" xfId="66" applyFont="1" applyFill="1" applyBorder="1" applyAlignment="1">
      <alignment horizontal="left" wrapText="1"/>
      <protection/>
    </xf>
    <xf numFmtId="0" fontId="9" fillId="0" borderId="12" xfId="66" applyFont="1" applyFill="1" applyBorder="1" applyAlignment="1">
      <alignment horizontal="left" vertical="top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164" fontId="8" fillId="0" borderId="12" xfId="66" applyNumberFormat="1" applyFont="1" applyBorder="1" applyAlignment="1">
      <alignment horizontal="center" vertical="center" wrapText="1"/>
      <protection/>
    </xf>
    <xf numFmtId="0" fontId="12" fillId="0" borderId="0" xfId="66" applyFont="1">
      <alignment/>
      <protection/>
    </xf>
    <xf numFmtId="0" fontId="12" fillId="0" borderId="0" xfId="66" applyFont="1" applyFill="1" applyBorder="1" applyAlignment="1">
      <alignment/>
      <protection/>
    </xf>
    <xf numFmtId="0" fontId="5" fillId="0" borderId="0" xfId="66">
      <alignment/>
      <protection/>
    </xf>
    <xf numFmtId="0" fontId="98" fillId="0" borderId="0" xfId="66" applyFont="1">
      <alignment/>
      <protection/>
    </xf>
    <xf numFmtId="0" fontId="5" fillId="0" borderId="0" xfId="66" applyAlignment="1">
      <alignment/>
      <protection/>
    </xf>
    <xf numFmtId="0" fontId="97" fillId="0" borderId="0" xfId="66" applyFont="1">
      <alignment/>
      <protection/>
    </xf>
    <xf numFmtId="0" fontId="15" fillId="0" borderId="0" xfId="66" applyFont="1">
      <alignment/>
      <protection/>
    </xf>
    <xf numFmtId="0" fontId="13" fillId="41" borderId="12" xfId="66" applyFont="1" applyFill="1" applyBorder="1" applyAlignment="1">
      <alignment horizontal="left" vertical="top" wrapText="1"/>
      <protection/>
    </xf>
    <xf numFmtId="0" fontId="11" fillId="41" borderId="12" xfId="66" applyFont="1" applyFill="1" applyBorder="1" applyAlignment="1">
      <alignment horizontal="left" vertical="top" wrapText="1"/>
      <protection/>
    </xf>
    <xf numFmtId="0" fontId="12" fillId="0" borderId="0" xfId="66" applyFont="1" applyAlignment="1">
      <alignment/>
      <protection/>
    </xf>
    <xf numFmtId="0" fontId="9" fillId="0" borderId="0" xfId="66" applyFont="1" applyFill="1" applyBorder="1">
      <alignment/>
      <protection/>
    </xf>
    <xf numFmtId="0" fontId="9" fillId="0" borderId="0" xfId="66" applyFont="1" applyBorder="1">
      <alignment/>
      <protection/>
    </xf>
    <xf numFmtId="0" fontId="9" fillId="0" borderId="0" xfId="66" applyFont="1">
      <alignment/>
      <protection/>
    </xf>
    <xf numFmtId="0" fontId="12" fillId="0" borderId="0" xfId="66" applyFont="1" applyFill="1" applyAlignment="1">
      <alignment/>
      <protection/>
    </xf>
    <xf numFmtId="0" fontId="74" fillId="0" borderId="0" xfId="71">
      <alignment/>
      <protection/>
    </xf>
    <xf numFmtId="0" fontId="102" fillId="0" borderId="12" xfId="71" applyFont="1" applyBorder="1" applyAlignment="1">
      <alignment horizontal="center" vertical="center" wrapText="1"/>
      <protection/>
    </xf>
    <xf numFmtId="165" fontId="103" fillId="0" borderId="12" xfId="71" applyNumberFormat="1" applyFont="1" applyBorder="1" applyAlignment="1">
      <alignment horizontal="center" vertical="center" wrapText="1"/>
      <protection/>
    </xf>
    <xf numFmtId="0" fontId="103" fillId="0" borderId="12" xfId="71" applyFont="1" applyBorder="1" applyAlignment="1">
      <alignment horizontal="left" vertical="center" wrapText="1"/>
      <protection/>
    </xf>
    <xf numFmtId="0" fontId="97" fillId="0" borderId="0" xfId="66" applyFont="1" applyAlignment="1">
      <alignment wrapText="1"/>
      <protection/>
    </xf>
    <xf numFmtId="0" fontId="97" fillId="0" borderId="0" xfId="66" applyFont="1" applyAlignment="1">
      <alignment horizontal="right"/>
      <protection/>
    </xf>
    <xf numFmtId="0" fontId="19" fillId="0" borderId="0" xfId="66" applyFont="1">
      <alignment/>
      <protection/>
    </xf>
    <xf numFmtId="0" fontId="19" fillId="0" borderId="0" xfId="66" applyFont="1" applyAlignment="1">
      <alignment horizontal="right"/>
      <protection/>
    </xf>
    <xf numFmtId="0" fontId="19" fillId="0" borderId="0" xfId="66" applyFont="1" applyAlignment="1">
      <alignment/>
      <protection/>
    </xf>
    <xf numFmtId="0" fontId="21" fillId="0" borderId="0" xfId="66" applyFont="1" applyAlignment="1">
      <alignment horizontal="right"/>
      <protection/>
    </xf>
    <xf numFmtId="0" fontId="22" fillId="0" borderId="12" xfId="66" applyFont="1" applyBorder="1" applyAlignment="1">
      <alignment horizontal="center" vertical="center" wrapText="1"/>
      <protection/>
    </xf>
    <xf numFmtId="0" fontId="22" fillId="0" borderId="12" xfId="66" applyFont="1" applyBorder="1" applyAlignment="1">
      <alignment horizontal="center" vertical="center"/>
      <protection/>
    </xf>
    <xf numFmtId="0" fontId="12" fillId="0" borderId="12" xfId="66" applyFont="1" applyBorder="1" applyAlignment="1">
      <alignment horizontal="center" vertical="center" wrapText="1"/>
      <protection/>
    </xf>
    <xf numFmtId="0" fontId="12" fillId="0" borderId="12" xfId="66" applyFont="1" applyBorder="1" applyAlignment="1">
      <alignment horizontal="center" vertical="center"/>
      <protection/>
    </xf>
    <xf numFmtId="0" fontId="22" fillId="0" borderId="12" xfId="66" applyFont="1" applyBorder="1" applyAlignment="1">
      <alignment horizontal="left" vertical="center" wrapText="1"/>
      <protection/>
    </xf>
    <xf numFmtId="0" fontId="12" fillId="0" borderId="12" xfId="66" applyFont="1" applyBorder="1" applyAlignment="1">
      <alignment horizontal="left" vertical="center" wrapText="1"/>
      <protection/>
    </xf>
    <xf numFmtId="165" fontId="102" fillId="0" borderId="12" xfId="71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7" fillId="0" borderId="0" xfId="66" applyFont="1" applyAlignment="1">
      <alignment wrapText="1"/>
      <protection/>
    </xf>
    <xf numFmtId="0" fontId="94" fillId="0" borderId="12" xfId="0" applyFont="1" applyBorder="1" applyAlignment="1">
      <alignment vertical="center" wrapText="1"/>
    </xf>
    <xf numFmtId="165" fontId="99" fillId="0" borderId="12" xfId="0" applyNumberFormat="1" applyFont="1" applyBorder="1" applyAlignment="1">
      <alignment horizontal="center" vertical="center" wrapText="1"/>
    </xf>
    <xf numFmtId="0" fontId="97" fillId="0" borderId="0" xfId="0" applyFont="1" applyAlignment="1">
      <alignment horizontal="right"/>
    </xf>
    <xf numFmtId="165" fontId="97" fillId="0" borderId="12" xfId="0" applyNumberFormat="1" applyFont="1" applyBorder="1" applyAlignment="1">
      <alignment horizontal="center" vertical="center"/>
    </xf>
    <xf numFmtId="0" fontId="5" fillId="41" borderId="0" xfId="66" applyFont="1" applyFill="1">
      <alignment/>
      <protection/>
    </xf>
    <xf numFmtId="0" fontId="5" fillId="41" borderId="0" xfId="66" applyFill="1">
      <alignment/>
      <protection/>
    </xf>
    <xf numFmtId="49" fontId="5" fillId="41" borderId="0" xfId="66" applyNumberFormat="1" applyFont="1" applyFill="1">
      <alignment/>
      <protection/>
    </xf>
    <xf numFmtId="0" fontId="5" fillId="41" borderId="0" xfId="66" applyFont="1" applyFill="1" applyBorder="1">
      <alignment/>
      <protection/>
    </xf>
    <xf numFmtId="0" fontId="12" fillId="41" borderId="0" xfId="66" applyFont="1" applyFill="1">
      <alignment/>
      <protection/>
    </xf>
    <xf numFmtId="0" fontId="11" fillId="41" borderId="12" xfId="66" applyFont="1" applyFill="1" applyBorder="1" applyAlignment="1">
      <alignment horizontal="center"/>
      <protection/>
    </xf>
    <xf numFmtId="0" fontId="11" fillId="41" borderId="12" xfId="66" applyFont="1" applyFill="1" applyBorder="1" applyAlignment="1">
      <alignment horizontal="center" vertical="center"/>
      <protection/>
    </xf>
    <xf numFmtId="0" fontId="11" fillId="41" borderId="12" xfId="66" applyFont="1" applyFill="1" applyBorder="1" applyAlignment="1">
      <alignment vertical="top" wrapText="1"/>
      <protection/>
    </xf>
    <xf numFmtId="166" fontId="11" fillId="41" borderId="12" xfId="66" applyNumberFormat="1" applyFont="1" applyFill="1" applyBorder="1" applyAlignment="1" applyProtection="1">
      <alignment horizontal="center" vertical="center"/>
      <protection hidden="1"/>
    </xf>
    <xf numFmtId="49" fontId="11" fillId="41" borderId="12" xfId="66" applyNumberFormat="1" applyFont="1" applyFill="1" applyBorder="1" applyAlignment="1" applyProtection="1">
      <alignment horizontal="center" vertical="center"/>
      <protection hidden="1"/>
    </xf>
    <xf numFmtId="167" fontId="11" fillId="41" borderId="12" xfId="66" applyNumberFormat="1" applyFont="1" applyFill="1" applyBorder="1" applyAlignment="1" applyProtection="1">
      <alignment horizontal="center" vertical="center"/>
      <protection hidden="1"/>
    </xf>
    <xf numFmtId="0" fontId="13" fillId="41" borderId="12" xfId="66" applyFont="1" applyFill="1" applyBorder="1" applyAlignment="1">
      <alignment horizontal="center" vertical="center"/>
      <protection/>
    </xf>
    <xf numFmtId="166" fontId="13" fillId="41" borderId="12" xfId="66" applyNumberFormat="1" applyFont="1" applyFill="1" applyBorder="1" applyAlignment="1" applyProtection="1">
      <alignment horizontal="center" vertical="center"/>
      <protection hidden="1"/>
    </xf>
    <xf numFmtId="0" fontId="13" fillId="41" borderId="12" xfId="66" applyNumberFormat="1" applyFont="1" applyFill="1" applyBorder="1" applyAlignment="1" applyProtection="1">
      <alignment horizontal="center" vertical="center"/>
      <protection hidden="1"/>
    </xf>
    <xf numFmtId="49" fontId="13" fillId="41" borderId="12" xfId="66" applyNumberFormat="1" applyFont="1" applyFill="1" applyBorder="1" applyAlignment="1" applyProtection="1">
      <alignment horizontal="center" vertical="center"/>
      <protection hidden="1"/>
    </xf>
    <xf numFmtId="167" fontId="13" fillId="41" borderId="12" xfId="66" applyNumberFormat="1" applyFont="1" applyFill="1" applyBorder="1" applyAlignment="1" applyProtection="1">
      <alignment horizontal="center" vertical="center"/>
      <protection hidden="1"/>
    </xf>
    <xf numFmtId="0" fontId="11" fillId="41" borderId="12" xfId="66" applyFont="1" applyFill="1" applyBorder="1" applyAlignment="1">
      <alignment horizontal="justify" vertical="center" wrapText="1"/>
      <protection/>
    </xf>
    <xf numFmtId="0" fontId="13" fillId="41" borderId="12" xfId="66" applyFont="1" applyFill="1" applyBorder="1" applyAlignment="1">
      <alignment horizontal="justify" vertical="center" wrapText="1"/>
      <protection/>
    </xf>
    <xf numFmtId="0" fontId="11" fillId="41" borderId="12" xfId="66" applyFont="1" applyFill="1" applyBorder="1" applyAlignment="1">
      <alignment horizontal="left" wrapText="1"/>
      <protection/>
    </xf>
    <xf numFmtId="165" fontId="5" fillId="41" borderId="0" xfId="66" applyNumberFormat="1" applyFont="1" applyFill="1" applyBorder="1">
      <alignment/>
      <protection/>
    </xf>
    <xf numFmtId="0" fontId="12" fillId="41" borderId="12" xfId="66" applyFont="1" applyFill="1" applyBorder="1" applyAlignment="1">
      <alignment horizontal="left" vertical="top" wrapText="1"/>
      <protection/>
    </xf>
    <xf numFmtId="0" fontId="12" fillId="41" borderId="12" xfId="66" applyFont="1" applyFill="1" applyBorder="1" applyAlignment="1">
      <alignment horizontal="center" vertical="center" wrapText="1"/>
      <protection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Alignment="1">
      <alignment horizontal="center"/>
      <protection/>
    </xf>
    <xf numFmtId="0" fontId="14" fillId="0" borderId="0" xfId="66" applyFont="1" applyBorder="1" applyAlignment="1">
      <alignment horizontal="center" vertical="center"/>
      <protection/>
    </xf>
    <xf numFmtId="0" fontId="7" fillId="41" borderId="0" xfId="66" applyFont="1" applyFill="1">
      <alignment/>
      <protection/>
    </xf>
    <xf numFmtId="0" fontId="7" fillId="41" borderId="0" xfId="66" applyFont="1" applyFill="1" applyAlignment="1">
      <alignment horizontal="right"/>
      <protection/>
    </xf>
    <xf numFmtId="1" fontId="13" fillId="41" borderId="12" xfId="66" applyNumberFormat="1" applyFont="1" applyFill="1" applyBorder="1" applyAlignment="1" applyProtection="1">
      <alignment horizontal="center" vertical="center"/>
      <protection hidden="1"/>
    </xf>
    <xf numFmtId="0" fontId="5" fillId="42" borderId="0" xfId="66" applyFill="1">
      <alignment/>
      <protection/>
    </xf>
    <xf numFmtId="0" fontId="9" fillId="41" borderId="12" xfId="66" applyFont="1" applyFill="1" applyBorder="1" applyAlignment="1">
      <alignment horizontal="left" vertical="top" wrapText="1"/>
      <protection/>
    </xf>
    <xf numFmtId="0" fontId="9" fillId="41" borderId="12" xfId="66" applyFont="1" applyFill="1" applyBorder="1" applyAlignment="1">
      <alignment horizontal="justify" vertical="top" wrapText="1"/>
      <protection/>
    </xf>
    <xf numFmtId="0" fontId="8" fillId="41" borderId="12" xfId="66" applyFont="1" applyFill="1" applyBorder="1" applyAlignment="1">
      <alignment vertical="top" wrapText="1"/>
      <protection/>
    </xf>
    <xf numFmtId="0" fontId="9" fillId="41" borderId="12" xfId="66" applyFont="1" applyFill="1" applyBorder="1" applyAlignment="1">
      <alignment vertical="top" wrapText="1"/>
      <protection/>
    </xf>
    <xf numFmtId="0" fontId="8" fillId="41" borderId="12" xfId="66" applyFont="1" applyFill="1" applyBorder="1" applyAlignment="1">
      <alignment horizontal="center" wrapText="1"/>
      <protection/>
    </xf>
    <xf numFmtId="0" fontId="8" fillId="41" borderId="12" xfId="66" applyFont="1" applyFill="1" applyBorder="1" applyAlignment="1">
      <alignment horizontal="center" vertical="center" wrapText="1"/>
      <protection/>
    </xf>
    <xf numFmtId="0" fontId="10" fillId="41" borderId="0" xfId="66" applyFont="1" applyFill="1">
      <alignment/>
      <protection/>
    </xf>
    <xf numFmtId="0" fontId="20" fillId="41" borderId="0" xfId="66" applyFont="1" applyFill="1">
      <alignment/>
      <protection/>
    </xf>
    <xf numFmtId="0" fontId="16" fillId="41" borderId="0" xfId="66" applyFont="1" applyFill="1">
      <alignment/>
      <protection/>
    </xf>
    <xf numFmtId="0" fontId="17" fillId="41" borderId="0" xfId="66" applyFont="1" applyFill="1">
      <alignment/>
      <protection/>
    </xf>
    <xf numFmtId="0" fontId="12" fillId="41" borderId="12" xfId="70" applyNumberFormat="1" applyFont="1" applyFill="1" applyBorder="1" applyAlignment="1" applyProtection="1">
      <alignment horizontal="left" vertical="top" wrapText="1"/>
      <protection hidden="1"/>
    </xf>
    <xf numFmtId="0" fontId="12" fillId="41" borderId="12" xfId="77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>
      <alignment horizontal="center" vertical="center" wrapText="1"/>
    </xf>
    <xf numFmtId="165" fontId="12" fillId="41" borderId="12" xfId="66" applyNumberFormat="1" applyFont="1" applyFill="1" applyBorder="1" applyAlignment="1">
      <alignment horizontal="center" vertical="center" wrapText="1"/>
      <protection/>
    </xf>
    <xf numFmtId="165" fontId="12" fillId="41" borderId="12" xfId="66" applyNumberFormat="1" applyFont="1" applyFill="1" applyBorder="1" applyAlignment="1">
      <alignment horizontal="center" vertical="center"/>
      <protection/>
    </xf>
    <xf numFmtId="165" fontId="22" fillId="41" borderId="12" xfId="66" applyNumberFormat="1" applyFont="1" applyFill="1" applyBorder="1" applyAlignment="1">
      <alignment horizontal="center" vertical="center" wrapText="1"/>
      <protection/>
    </xf>
    <xf numFmtId="165" fontId="22" fillId="41" borderId="12" xfId="66" applyNumberFormat="1" applyFont="1" applyFill="1" applyBorder="1" applyAlignment="1">
      <alignment horizontal="center" vertical="center"/>
      <protection/>
    </xf>
    <xf numFmtId="165" fontId="12" fillId="0" borderId="12" xfId="66" applyNumberFormat="1" applyFont="1" applyBorder="1" applyAlignment="1">
      <alignment horizontal="center" vertical="center" wrapText="1"/>
      <protection/>
    </xf>
    <xf numFmtId="165" fontId="12" fillId="0" borderId="12" xfId="66" applyNumberFormat="1" applyFont="1" applyBorder="1" applyAlignment="1">
      <alignment horizontal="center" vertical="center"/>
      <protection/>
    </xf>
    <xf numFmtId="165" fontId="22" fillId="0" borderId="12" xfId="66" applyNumberFormat="1" applyFont="1" applyBorder="1" applyAlignment="1">
      <alignment horizontal="center" vertical="center" wrapText="1"/>
      <protection/>
    </xf>
    <xf numFmtId="165" fontId="22" fillId="0" borderId="12" xfId="66" applyNumberFormat="1" applyFont="1" applyBorder="1" applyAlignment="1">
      <alignment horizontal="center" vertical="center"/>
      <protection/>
    </xf>
    <xf numFmtId="0" fontId="19" fillId="0" borderId="0" xfId="75" applyFont="1">
      <alignment/>
      <protection/>
    </xf>
    <xf numFmtId="0" fontId="13" fillId="0" borderId="12" xfId="75" applyFont="1" applyBorder="1" applyAlignment="1">
      <alignment horizontal="center" vertical="center" wrapText="1"/>
      <protection/>
    </xf>
    <xf numFmtId="164" fontId="13" fillId="0" borderId="12" xfId="75" applyNumberFormat="1" applyFont="1" applyBorder="1" applyAlignment="1">
      <alignment horizontal="center" vertical="center" wrapText="1"/>
      <protection/>
    </xf>
    <xf numFmtId="164" fontId="13" fillId="0" borderId="12" xfId="75" applyNumberFormat="1" applyFont="1" applyFill="1" applyBorder="1" applyAlignment="1">
      <alignment horizontal="center" vertical="center" wrapText="1"/>
      <protection/>
    </xf>
    <xf numFmtId="0" fontId="12" fillId="41" borderId="0" xfId="75" applyFont="1" applyFill="1" applyAlignment="1">
      <alignment wrapText="1"/>
      <protection/>
    </xf>
    <xf numFmtId="3" fontId="12" fillId="41" borderId="12" xfId="75" applyNumberFormat="1" applyFont="1" applyFill="1" applyBorder="1" applyAlignment="1">
      <alignment horizontal="center" vertical="center" wrapText="1"/>
      <protection/>
    </xf>
    <xf numFmtId="164" fontId="12" fillId="41" borderId="12" xfId="75" applyNumberFormat="1" applyFont="1" applyFill="1" applyBorder="1" applyAlignment="1">
      <alignment horizontal="center" vertical="center" wrapText="1"/>
      <protection/>
    </xf>
    <xf numFmtId="0" fontId="19" fillId="43" borderId="0" xfId="75" applyFont="1" applyFill="1">
      <alignment/>
      <protection/>
    </xf>
    <xf numFmtId="0" fontId="11" fillId="0" borderId="12" xfId="75" applyFont="1" applyBorder="1" applyAlignment="1">
      <alignment horizontal="center" vertical="center" wrapText="1"/>
      <protection/>
    </xf>
    <xf numFmtId="164" fontId="11" fillId="0" borderId="12" xfId="75" applyNumberFormat="1" applyFont="1" applyBorder="1" applyAlignment="1">
      <alignment horizontal="center" vertical="center" wrapText="1"/>
      <protection/>
    </xf>
    <xf numFmtId="0" fontId="19" fillId="0" borderId="0" xfId="75" applyFont="1" applyAlignment="1">
      <alignment horizontal="right"/>
      <protection/>
    </xf>
    <xf numFmtId="0" fontId="19" fillId="41" borderId="12" xfId="75" applyFont="1" applyFill="1" applyBorder="1">
      <alignment/>
      <protection/>
    </xf>
    <xf numFmtId="0" fontId="9" fillId="0" borderId="12" xfId="77" applyFont="1" applyFill="1" applyBorder="1" applyAlignment="1" applyProtection="1">
      <alignment horizontal="center" vertical="center"/>
      <protection hidden="1"/>
    </xf>
    <xf numFmtId="0" fontId="12" fillId="41" borderId="0" xfId="66" applyFont="1" applyFill="1" applyBorder="1" applyAlignment="1">
      <alignment/>
      <protection/>
    </xf>
    <xf numFmtId="165" fontId="5" fillId="41" borderId="0" xfId="66" applyNumberFormat="1" applyFill="1">
      <alignment/>
      <protection/>
    </xf>
    <xf numFmtId="0" fontId="5" fillId="41" borderId="0" xfId="66" applyFont="1" applyFill="1" applyBorder="1" applyAlignment="1">
      <alignment horizontal="right"/>
      <protection/>
    </xf>
    <xf numFmtId="165" fontId="11" fillId="41" borderId="12" xfId="66" applyNumberFormat="1" applyFont="1" applyFill="1" applyBorder="1" applyAlignment="1">
      <alignment horizontal="center" vertical="center" wrapText="1"/>
      <protection/>
    </xf>
    <xf numFmtId="0" fontId="13" fillId="41" borderId="12" xfId="66" applyFont="1" applyFill="1" applyBorder="1" applyAlignment="1">
      <alignment horizontal="center" vertical="center" wrapText="1"/>
      <protection/>
    </xf>
    <xf numFmtId="49" fontId="13" fillId="41" borderId="12" xfId="66" applyNumberFormat="1" applyFont="1" applyFill="1" applyBorder="1" applyAlignment="1">
      <alignment horizontal="center" vertical="center"/>
      <protection/>
    </xf>
    <xf numFmtId="49" fontId="13" fillId="41" borderId="12" xfId="66" applyNumberFormat="1" applyFont="1" applyFill="1" applyBorder="1" applyAlignment="1">
      <alignment horizontal="center" vertical="center" wrapText="1"/>
      <protection/>
    </xf>
    <xf numFmtId="49" fontId="11" fillId="41" borderId="12" xfId="66" applyNumberFormat="1" applyFont="1" applyFill="1" applyBorder="1" applyAlignment="1" applyProtection="1">
      <alignment horizontal="center"/>
      <protection hidden="1"/>
    </xf>
    <xf numFmtId="166" fontId="11" fillId="41" borderId="12" xfId="66" applyNumberFormat="1" applyFont="1" applyFill="1" applyBorder="1" applyAlignment="1" applyProtection="1">
      <alignment horizontal="center"/>
      <protection hidden="1"/>
    </xf>
    <xf numFmtId="0" fontId="11" fillId="41" borderId="12" xfId="66" applyFont="1" applyFill="1" applyBorder="1" applyAlignment="1">
      <alignment horizontal="center" vertical="center" wrapText="1"/>
      <protection/>
    </xf>
    <xf numFmtId="165" fontId="13" fillId="41" borderId="12" xfId="66" applyNumberFormat="1" applyFont="1" applyFill="1" applyBorder="1" applyAlignment="1">
      <alignment horizontal="center" vertical="center" wrapText="1"/>
      <protection/>
    </xf>
    <xf numFmtId="0" fontId="13" fillId="41" borderId="12" xfId="66" applyFont="1" applyFill="1" applyBorder="1" applyAlignment="1">
      <alignment horizontal="left" vertical="center" wrapText="1"/>
      <protection/>
    </xf>
    <xf numFmtId="0" fontId="25" fillId="41" borderId="0" xfId="66" applyFont="1" applyFill="1">
      <alignment/>
      <protection/>
    </xf>
    <xf numFmtId="165" fontId="26" fillId="41" borderId="12" xfId="66" applyNumberFormat="1" applyFont="1" applyFill="1" applyBorder="1" applyAlignment="1">
      <alignment horizontal="center" vertical="center" wrapText="1"/>
      <protection/>
    </xf>
    <xf numFmtId="0" fontId="26" fillId="41" borderId="12" xfId="66" applyFont="1" applyFill="1" applyBorder="1" applyAlignment="1">
      <alignment horizontal="center" vertical="center" wrapText="1"/>
      <protection/>
    </xf>
    <xf numFmtId="49" fontId="26" fillId="41" borderId="12" xfId="66" applyNumberFormat="1" applyFont="1" applyFill="1" applyBorder="1" applyAlignment="1" applyProtection="1">
      <alignment horizontal="center" vertical="center"/>
      <protection hidden="1"/>
    </xf>
    <xf numFmtId="49" fontId="26" fillId="41" borderId="12" xfId="66" applyNumberFormat="1" applyFont="1" applyFill="1" applyBorder="1" applyAlignment="1">
      <alignment horizontal="center" vertical="center" wrapText="1"/>
      <protection/>
    </xf>
    <xf numFmtId="0" fontId="26" fillId="41" borderId="12" xfId="66" applyFont="1" applyFill="1" applyBorder="1" applyAlignment="1">
      <alignment horizontal="center" vertical="center"/>
      <protection/>
    </xf>
    <xf numFmtId="0" fontId="26" fillId="41" borderId="12" xfId="66" applyFont="1" applyFill="1" applyBorder="1" applyAlignment="1">
      <alignment horizontal="justify" vertical="center" wrapText="1"/>
      <protection/>
    </xf>
    <xf numFmtId="166" fontId="26" fillId="41" borderId="12" xfId="66" applyNumberFormat="1" applyFont="1" applyFill="1" applyBorder="1" applyAlignment="1" applyProtection="1">
      <alignment horizontal="center" vertical="center"/>
      <protection hidden="1"/>
    </xf>
    <xf numFmtId="0" fontId="26" fillId="41" borderId="12" xfId="66" applyFont="1" applyFill="1" applyBorder="1" applyAlignment="1">
      <alignment horizontal="left" vertical="top" wrapText="1"/>
      <protection/>
    </xf>
    <xf numFmtId="0" fontId="26" fillId="41" borderId="12" xfId="66" applyFont="1" applyFill="1" applyBorder="1" applyAlignment="1">
      <alignment horizontal="left" vertical="center" wrapText="1"/>
      <protection/>
    </xf>
    <xf numFmtId="166" fontId="27" fillId="41" borderId="12" xfId="66" applyNumberFormat="1" applyFont="1" applyFill="1" applyBorder="1" applyAlignment="1" applyProtection="1">
      <alignment horizontal="center" vertical="center"/>
      <protection hidden="1"/>
    </xf>
    <xf numFmtId="0" fontId="27" fillId="41" borderId="12" xfId="66" applyFont="1" applyFill="1" applyBorder="1" applyAlignment="1">
      <alignment horizontal="center" vertical="center"/>
      <protection/>
    </xf>
    <xf numFmtId="0" fontId="27" fillId="41" borderId="12" xfId="66" applyFont="1" applyFill="1" applyBorder="1" applyAlignment="1">
      <alignment horizontal="left" vertical="top" wrapText="1"/>
      <protection/>
    </xf>
    <xf numFmtId="0" fontId="11" fillId="41" borderId="12" xfId="72" applyFont="1" applyFill="1" applyBorder="1" applyAlignment="1">
      <alignment horizontal="left" vertical="top" wrapText="1"/>
      <protection/>
    </xf>
    <xf numFmtId="0" fontId="5" fillId="44" borderId="0" xfId="66" applyFill="1">
      <alignment/>
      <protection/>
    </xf>
    <xf numFmtId="165" fontId="13" fillId="44" borderId="12" xfId="66" applyNumberFormat="1" applyFont="1" applyFill="1" applyBorder="1" applyAlignment="1">
      <alignment horizontal="center" vertical="center" wrapText="1"/>
      <protection/>
    </xf>
    <xf numFmtId="0" fontId="13" fillId="44" borderId="12" xfId="66" applyFont="1" applyFill="1" applyBorder="1" applyAlignment="1">
      <alignment horizontal="center" vertical="center" wrapText="1"/>
      <protection/>
    </xf>
    <xf numFmtId="49" fontId="13" fillId="44" borderId="12" xfId="66" applyNumberFormat="1" applyFont="1" applyFill="1" applyBorder="1" applyAlignment="1" applyProtection="1">
      <alignment horizontal="center" vertical="center"/>
      <protection hidden="1"/>
    </xf>
    <xf numFmtId="49" fontId="13" fillId="44" borderId="12" xfId="66" applyNumberFormat="1" applyFont="1" applyFill="1" applyBorder="1" applyAlignment="1">
      <alignment horizontal="center" vertical="center" wrapText="1"/>
      <protection/>
    </xf>
    <xf numFmtId="0" fontId="13" fillId="44" borderId="12" xfId="66" applyFont="1" applyFill="1" applyBorder="1" applyAlignment="1">
      <alignment horizontal="left" vertical="top" wrapText="1"/>
      <protection/>
    </xf>
    <xf numFmtId="0" fontId="15" fillId="41" borderId="0" xfId="66" applyFont="1" applyFill="1">
      <alignment/>
      <protection/>
    </xf>
    <xf numFmtId="49" fontId="11" fillId="41" borderId="12" xfId="66" applyNumberFormat="1" applyFont="1" applyFill="1" applyBorder="1" applyAlignment="1">
      <alignment horizontal="center" vertical="center" wrapText="1"/>
      <protection/>
    </xf>
    <xf numFmtId="0" fontId="13" fillId="44" borderId="12" xfId="66" applyFont="1" applyFill="1" applyBorder="1" applyAlignment="1">
      <alignment horizontal="left" vertical="center" wrapText="1"/>
      <protection/>
    </xf>
    <xf numFmtId="0" fontId="28" fillId="41" borderId="0" xfId="66" applyFont="1" applyFill="1">
      <alignment/>
      <protection/>
    </xf>
    <xf numFmtId="165" fontId="27" fillId="41" borderId="12" xfId="66" applyNumberFormat="1" applyFont="1" applyFill="1" applyBorder="1" applyAlignment="1">
      <alignment horizontal="center" vertical="center" wrapText="1"/>
      <protection/>
    </xf>
    <xf numFmtId="0" fontId="27" fillId="41" borderId="12" xfId="66" applyFont="1" applyFill="1" applyBorder="1" applyAlignment="1">
      <alignment horizontal="center" vertical="center" wrapText="1"/>
      <protection/>
    </xf>
    <xf numFmtId="49" fontId="27" fillId="41" borderId="12" xfId="66" applyNumberFormat="1" applyFont="1" applyFill="1" applyBorder="1" applyAlignment="1" applyProtection="1">
      <alignment horizontal="center" vertical="center"/>
      <protection hidden="1"/>
    </xf>
    <xf numFmtId="49" fontId="27" fillId="41" borderId="12" xfId="66" applyNumberFormat="1" applyFont="1" applyFill="1" applyBorder="1" applyAlignment="1">
      <alignment horizontal="center" vertical="center" wrapText="1"/>
      <protection/>
    </xf>
    <xf numFmtId="0" fontId="26" fillId="41" borderId="12" xfId="66" applyFont="1" applyFill="1" applyBorder="1" applyAlignment="1">
      <alignment vertical="center" wrapText="1"/>
      <protection/>
    </xf>
    <xf numFmtId="0" fontId="27" fillId="41" borderId="12" xfId="66" applyFont="1" applyFill="1" applyBorder="1" applyAlignment="1">
      <alignment horizontal="left" vertical="center" wrapText="1"/>
      <protection/>
    </xf>
    <xf numFmtId="0" fontId="18" fillId="41" borderId="0" xfId="66" applyFont="1" applyFill="1">
      <alignment/>
      <protection/>
    </xf>
    <xf numFmtId="0" fontId="29" fillId="41" borderId="0" xfId="66" applyFont="1" applyFill="1">
      <alignment/>
      <protection/>
    </xf>
    <xf numFmtId="0" fontId="30" fillId="41" borderId="0" xfId="66" applyFont="1" applyFill="1">
      <alignment/>
      <protection/>
    </xf>
    <xf numFmtId="0" fontId="27" fillId="41" borderId="12" xfId="68" applyNumberFormat="1" applyFont="1" applyFill="1" applyBorder="1" applyAlignment="1" applyProtection="1">
      <alignment horizontal="left" vertical="top" wrapText="1"/>
      <protection hidden="1"/>
    </xf>
    <xf numFmtId="0" fontId="13" fillId="42" borderId="12" xfId="66" applyFont="1" applyFill="1" applyBorder="1" applyAlignment="1">
      <alignment horizontal="left" vertical="top" wrapText="1"/>
      <protection/>
    </xf>
    <xf numFmtId="49" fontId="13" fillId="41" borderId="13" xfId="68" applyNumberFormat="1" applyFont="1" applyFill="1" applyBorder="1" applyAlignment="1" applyProtection="1">
      <alignment horizontal="center" vertical="center"/>
      <protection hidden="1"/>
    </xf>
    <xf numFmtId="166" fontId="13" fillId="41" borderId="13" xfId="68" applyNumberFormat="1" applyFont="1" applyFill="1" applyBorder="1" applyAlignment="1" applyProtection="1">
      <alignment horizontal="center" vertical="center"/>
      <protection hidden="1"/>
    </xf>
    <xf numFmtId="0" fontId="13" fillId="41" borderId="14" xfId="73" applyFont="1" applyFill="1" applyBorder="1" applyAlignment="1">
      <alignment horizontal="center" vertical="center"/>
      <protection/>
    </xf>
    <xf numFmtId="49" fontId="11" fillId="41" borderId="13" xfId="68" applyNumberFormat="1" applyFont="1" applyFill="1" applyBorder="1" applyAlignment="1" applyProtection="1">
      <alignment horizontal="center" vertical="center"/>
      <protection hidden="1"/>
    </xf>
    <xf numFmtId="166" fontId="11" fillId="41" borderId="13" xfId="68" applyNumberFormat="1" applyFont="1" applyFill="1" applyBorder="1" applyAlignment="1" applyProtection="1">
      <alignment horizontal="center" vertical="center"/>
      <protection hidden="1"/>
    </xf>
    <xf numFmtId="0" fontId="11" fillId="41" borderId="14" xfId="73" applyFont="1" applyFill="1" applyBorder="1" applyAlignment="1">
      <alignment horizontal="center" vertical="center"/>
      <protection/>
    </xf>
    <xf numFmtId="0" fontId="5" fillId="41" borderId="0" xfId="66" applyFill="1" applyAlignment="1">
      <alignment vertical="center"/>
      <protection/>
    </xf>
    <xf numFmtId="49" fontId="11" fillId="41" borderId="12" xfId="66" applyNumberFormat="1" applyFont="1" applyFill="1" applyBorder="1" applyAlignment="1">
      <alignment horizontal="left" vertical="center" wrapText="1"/>
      <protection/>
    </xf>
    <xf numFmtId="0" fontId="11" fillId="41" borderId="12" xfId="66" applyFont="1" applyFill="1" applyBorder="1" applyAlignment="1">
      <alignment horizontal="left" vertical="center" wrapText="1"/>
      <protection/>
    </xf>
    <xf numFmtId="0" fontId="32" fillId="0" borderId="0" xfId="66" applyFont="1">
      <alignment/>
      <protection/>
    </xf>
    <xf numFmtId="0" fontId="15" fillId="0" borderId="0" xfId="66" applyFont="1" applyAlignment="1">
      <alignment horizontal="left"/>
      <protection/>
    </xf>
    <xf numFmtId="0" fontId="26" fillId="41" borderId="12" xfId="66" applyNumberFormat="1" applyFont="1" applyFill="1" applyBorder="1" applyAlignment="1" applyProtection="1">
      <alignment horizontal="center" vertical="center"/>
      <protection hidden="1"/>
    </xf>
    <xf numFmtId="0" fontId="11" fillId="41" borderId="12" xfId="66" applyNumberFormat="1" applyFont="1" applyFill="1" applyBorder="1" applyAlignment="1" applyProtection="1">
      <alignment horizontal="center" vertical="center"/>
      <protection hidden="1"/>
    </xf>
    <xf numFmtId="49" fontId="11" fillId="41" borderId="12" xfId="68" applyNumberFormat="1" applyFont="1" applyFill="1" applyBorder="1" applyAlignment="1" applyProtection="1">
      <alignment horizontal="center" vertical="center" wrapText="1"/>
      <protection hidden="1"/>
    </xf>
    <xf numFmtId="0" fontId="11" fillId="41" borderId="12" xfId="68" applyNumberFormat="1" applyFont="1" applyFill="1" applyBorder="1" applyAlignment="1" applyProtection="1">
      <alignment horizontal="left" vertical="center" wrapText="1"/>
      <protection hidden="1"/>
    </xf>
    <xf numFmtId="49" fontId="33" fillId="41" borderId="12" xfId="72" applyNumberFormat="1" applyFont="1" applyFill="1" applyBorder="1" applyAlignment="1">
      <alignment horizontal="center" vertical="center" wrapText="1"/>
      <protection/>
    </xf>
    <xf numFmtId="0" fontId="74" fillId="0" borderId="0" xfId="72">
      <alignment/>
      <protection/>
    </xf>
    <xf numFmtId="0" fontId="13" fillId="42" borderId="12" xfId="66" applyFont="1" applyFill="1" applyBorder="1" applyAlignment="1">
      <alignment horizontal="center" vertical="center"/>
      <protection/>
    </xf>
    <xf numFmtId="166" fontId="13" fillId="42" borderId="12" xfId="66" applyNumberFormat="1" applyFont="1" applyFill="1" applyBorder="1" applyAlignment="1" applyProtection="1">
      <alignment horizontal="center" vertical="center"/>
      <protection hidden="1"/>
    </xf>
    <xf numFmtId="49" fontId="13" fillId="42" borderId="12" xfId="66" applyNumberFormat="1" applyFont="1" applyFill="1" applyBorder="1" applyAlignment="1" applyProtection="1">
      <alignment horizontal="center" vertical="center"/>
      <protection hidden="1"/>
    </xf>
    <xf numFmtId="165" fontId="13" fillId="42" borderId="12" xfId="66" applyNumberFormat="1" applyFont="1" applyFill="1" applyBorder="1" applyAlignment="1">
      <alignment horizontal="center" vertical="center" wrapText="1"/>
      <protection/>
    </xf>
    <xf numFmtId="0" fontId="18" fillId="42" borderId="0" xfId="66" applyFont="1" applyFill="1">
      <alignment/>
      <protection/>
    </xf>
    <xf numFmtId="0" fontId="13" fillId="42" borderId="12" xfId="66" applyFont="1" applyFill="1" applyBorder="1" applyAlignment="1">
      <alignment horizontal="justify" vertical="center" wrapText="1"/>
      <protection/>
    </xf>
    <xf numFmtId="49" fontId="13" fillId="42" borderId="12" xfId="66" applyNumberFormat="1" applyFont="1" applyFill="1" applyBorder="1" applyAlignment="1">
      <alignment horizontal="center" vertical="center" wrapText="1"/>
      <protection/>
    </xf>
    <xf numFmtId="0" fontId="13" fillId="42" borderId="12" xfId="66" applyFont="1" applyFill="1" applyBorder="1" applyAlignment="1">
      <alignment horizontal="center" vertical="center" wrapText="1"/>
      <protection/>
    </xf>
    <xf numFmtId="0" fontId="5" fillId="42" borderId="0" xfId="66" applyFont="1" applyFill="1">
      <alignment/>
      <protection/>
    </xf>
    <xf numFmtId="165" fontId="11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>
      <alignment horizontal="center" wrapText="1"/>
    </xf>
    <xf numFmtId="0" fontId="12" fillId="44" borderId="12" xfId="66" applyFont="1" applyFill="1" applyBorder="1" applyAlignment="1">
      <alignment horizontal="left" vertical="center" wrapText="1"/>
      <protection/>
    </xf>
    <xf numFmtId="0" fontId="12" fillId="44" borderId="12" xfId="66" applyFont="1" applyFill="1" applyBorder="1" applyAlignment="1">
      <alignment horizontal="center" vertical="center" wrapText="1"/>
      <protection/>
    </xf>
    <xf numFmtId="164" fontId="12" fillId="44" borderId="12" xfId="66" applyNumberFormat="1" applyFont="1" applyFill="1" applyBorder="1" applyAlignment="1">
      <alignment horizontal="center" vertical="center" wrapText="1"/>
      <protection/>
    </xf>
    <xf numFmtId="164" fontId="12" fillId="44" borderId="12" xfId="66" applyNumberFormat="1" applyFont="1" applyFill="1" applyBorder="1" applyAlignment="1">
      <alignment horizontal="center" vertical="center"/>
      <protection/>
    </xf>
    <xf numFmtId="0" fontId="19" fillId="44" borderId="0" xfId="66" applyFont="1" applyFill="1">
      <alignment/>
      <protection/>
    </xf>
    <xf numFmtId="0" fontId="12" fillId="41" borderId="12" xfId="66" applyFont="1" applyFill="1" applyBorder="1" applyAlignment="1">
      <alignment horizontal="left" vertical="center" wrapText="1"/>
      <protection/>
    </xf>
    <xf numFmtId="164" fontId="12" fillId="41" borderId="12" xfId="66" applyNumberFormat="1" applyFont="1" applyFill="1" applyBorder="1" applyAlignment="1">
      <alignment horizontal="center" vertical="center" wrapText="1"/>
      <protection/>
    </xf>
    <xf numFmtId="164" fontId="12" fillId="41" borderId="12" xfId="66" applyNumberFormat="1" applyFont="1" applyFill="1" applyBorder="1" applyAlignment="1">
      <alignment horizontal="center" vertical="center"/>
      <protection/>
    </xf>
    <xf numFmtId="0" fontId="19" fillId="41" borderId="0" xfId="66" applyFont="1" applyFill="1">
      <alignment/>
      <protection/>
    </xf>
    <xf numFmtId="0" fontId="0" fillId="0" borderId="0" xfId="0" applyFont="1" applyAlignment="1">
      <alignment wrapText="1"/>
    </xf>
    <xf numFmtId="0" fontId="8" fillId="41" borderId="12" xfId="66" applyFont="1" applyFill="1" applyBorder="1" applyAlignment="1">
      <alignment horizontal="justify" vertical="center" wrapText="1"/>
      <protection/>
    </xf>
    <xf numFmtId="0" fontId="10" fillId="0" borderId="0" xfId="66" applyFont="1">
      <alignment/>
      <protection/>
    </xf>
    <xf numFmtId="0" fontId="83" fillId="0" borderId="0" xfId="71" applyFont="1">
      <alignment/>
      <protection/>
    </xf>
    <xf numFmtId="0" fontId="104" fillId="0" borderId="12" xfId="0" applyFont="1" applyBorder="1" applyAlignment="1">
      <alignment horizontal="center" vertical="center" wrapText="1"/>
    </xf>
    <xf numFmtId="0" fontId="104" fillId="41" borderId="12" xfId="0" applyFont="1" applyFill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99" fillId="0" borderId="12" xfId="0" applyFont="1" applyBorder="1" applyAlignment="1">
      <alignment horizontal="center" vertical="center" wrapText="1"/>
    </xf>
    <xf numFmtId="0" fontId="99" fillId="41" borderId="12" xfId="0" applyFont="1" applyFill="1" applyBorder="1" applyAlignment="1">
      <alignment horizontal="center" vertical="center" wrapText="1"/>
    </xf>
    <xf numFmtId="0" fontId="8" fillId="41" borderId="12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left" vertical="top"/>
    </xf>
    <xf numFmtId="0" fontId="8" fillId="41" borderId="12" xfId="66" applyNumberFormat="1" applyFont="1" applyFill="1" applyBorder="1" applyAlignment="1" applyProtection="1">
      <alignment horizontal="left" vertical="top" wrapText="1"/>
      <protection hidden="1"/>
    </xf>
    <xf numFmtId="0" fontId="99" fillId="0" borderId="0" xfId="0" applyFont="1" applyAlignment="1">
      <alignment/>
    </xf>
    <xf numFmtId="0" fontId="0" fillId="0" borderId="0" xfId="0" applyFont="1" applyAlignment="1">
      <alignment/>
    </xf>
    <xf numFmtId="0" fontId="8" fillId="41" borderId="12" xfId="78" applyFont="1" applyFill="1" applyBorder="1" applyAlignment="1">
      <alignment horizontal="left" vertical="top" wrapText="1"/>
      <protection/>
    </xf>
    <xf numFmtId="0" fontId="9" fillId="41" borderId="12" xfId="0" applyNumberFormat="1" applyFont="1" applyFill="1" applyBorder="1" applyAlignment="1">
      <alignment horizontal="left" vertical="top" wrapText="1"/>
    </xf>
    <xf numFmtId="0" fontId="99" fillId="41" borderId="12" xfId="0" applyFont="1" applyFill="1" applyBorder="1" applyAlignment="1">
      <alignment horizontal="left" vertical="top" wrapText="1"/>
    </xf>
    <xf numFmtId="0" fontId="97" fillId="41" borderId="12" xfId="0" applyFont="1" applyFill="1" applyBorder="1" applyAlignment="1">
      <alignment horizontal="left" vertical="top" wrapText="1"/>
    </xf>
    <xf numFmtId="0" fontId="93" fillId="41" borderId="12" xfId="0" applyFont="1" applyFill="1" applyBorder="1" applyAlignment="1">
      <alignment horizontal="left" vertical="top" wrapText="1"/>
    </xf>
    <xf numFmtId="0" fontId="99" fillId="0" borderId="15" xfId="0" applyFont="1" applyBorder="1" applyAlignment="1">
      <alignment vertical="center" wrapText="1"/>
    </xf>
    <xf numFmtId="0" fontId="99" fillId="0" borderId="16" xfId="0" applyFont="1" applyBorder="1" applyAlignment="1">
      <alignment vertical="center"/>
    </xf>
    <xf numFmtId="0" fontId="99" fillId="0" borderId="17" xfId="0" applyFont="1" applyBorder="1" applyAlignment="1">
      <alignment vertical="center"/>
    </xf>
    <xf numFmtId="0" fontId="99" fillId="0" borderId="18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49" fontId="99" fillId="0" borderId="18" xfId="0" applyNumberFormat="1" applyFont="1" applyBorder="1" applyAlignment="1">
      <alignment horizontal="center" vertical="center"/>
    </xf>
    <xf numFmtId="49" fontId="97" fillId="0" borderId="18" xfId="0" applyNumberFormat="1" applyFont="1" applyBorder="1" applyAlignment="1">
      <alignment horizontal="center" vertical="center"/>
    </xf>
    <xf numFmtId="49" fontId="97" fillId="41" borderId="18" xfId="0" applyNumberFormat="1" applyFont="1" applyFill="1" applyBorder="1" applyAlignment="1">
      <alignment horizontal="center" vertical="center"/>
    </xf>
    <xf numFmtId="49" fontId="99" fillId="41" borderId="18" xfId="0" applyNumberFormat="1" applyFont="1" applyFill="1" applyBorder="1" applyAlignment="1">
      <alignment horizontal="center" vertical="center"/>
    </xf>
    <xf numFmtId="49" fontId="99" fillId="41" borderId="15" xfId="0" applyNumberFormat="1" applyFont="1" applyFill="1" applyBorder="1" applyAlignment="1">
      <alignment horizontal="center" vertical="center"/>
    </xf>
    <xf numFmtId="49" fontId="97" fillId="41" borderId="15" xfId="0" applyNumberFormat="1" applyFont="1" applyFill="1" applyBorder="1" applyAlignment="1">
      <alignment horizontal="center" vertical="center"/>
    </xf>
    <xf numFmtId="0" fontId="99" fillId="0" borderId="12" xfId="0" applyFont="1" applyBorder="1" applyAlignment="1">
      <alignment vertical="center"/>
    </xf>
    <xf numFmtId="165" fontId="99" fillId="0" borderId="12" xfId="0" applyNumberFormat="1" applyFont="1" applyBorder="1" applyAlignment="1">
      <alignment horizontal="center" vertical="center"/>
    </xf>
    <xf numFmtId="0" fontId="107" fillId="0" borderId="0" xfId="66" applyFont="1">
      <alignment/>
      <protection/>
    </xf>
    <xf numFmtId="0" fontId="108" fillId="0" borderId="0" xfId="66" applyFont="1">
      <alignment/>
      <protection/>
    </xf>
    <xf numFmtId="0" fontId="9" fillId="0" borderId="0" xfId="78" applyFont="1" applyFill="1" applyAlignment="1">
      <alignment/>
      <protection/>
    </xf>
    <xf numFmtId="0" fontId="108" fillId="45" borderId="0" xfId="66" applyFont="1" applyFill="1">
      <alignment/>
      <protection/>
    </xf>
    <xf numFmtId="0" fontId="108" fillId="33" borderId="0" xfId="66" applyFont="1" applyFill="1">
      <alignment/>
      <protection/>
    </xf>
    <xf numFmtId="0" fontId="108" fillId="42" borderId="0" xfId="66" applyFont="1" applyFill="1">
      <alignment/>
      <protection/>
    </xf>
    <xf numFmtId="0" fontId="11" fillId="42" borderId="12" xfId="72" applyFont="1" applyFill="1" applyBorder="1" applyAlignment="1">
      <alignment horizontal="left" vertical="top" wrapText="1"/>
      <protection/>
    </xf>
    <xf numFmtId="0" fontId="11" fillId="42" borderId="12" xfId="66" applyFont="1" applyFill="1" applyBorder="1" applyAlignment="1">
      <alignment horizontal="center" vertical="center" wrapText="1"/>
      <protection/>
    </xf>
    <xf numFmtId="49" fontId="11" fillId="42" borderId="12" xfId="66" applyNumberFormat="1" applyFont="1" applyFill="1" applyBorder="1" applyAlignment="1">
      <alignment horizontal="center" vertical="center" wrapText="1"/>
      <protection/>
    </xf>
    <xf numFmtId="49" fontId="11" fillId="42" borderId="12" xfId="66" applyNumberFormat="1" applyFont="1" applyFill="1" applyBorder="1" applyAlignment="1" applyProtection="1">
      <alignment horizontal="center" vertical="center"/>
      <protection hidden="1"/>
    </xf>
    <xf numFmtId="165" fontId="11" fillId="42" borderId="12" xfId="66" applyNumberFormat="1" applyFont="1" applyFill="1" applyBorder="1" applyAlignment="1">
      <alignment horizontal="center" vertical="center" wrapText="1"/>
      <protection/>
    </xf>
    <xf numFmtId="0" fontId="27" fillId="42" borderId="12" xfId="66" applyFont="1" applyFill="1" applyBorder="1" applyAlignment="1">
      <alignment horizontal="left" vertical="top" wrapText="1"/>
      <protection/>
    </xf>
    <xf numFmtId="0" fontId="27" fillId="42" borderId="12" xfId="66" applyFont="1" applyFill="1" applyBorder="1" applyAlignment="1">
      <alignment horizontal="center" vertical="center" wrapText="1"/>
      <protection/>
    </xf>
    <xf numFmtId="49" fontId="27" fillId="42" borderId="12" xfId="66" applyNumberFormat="1" applyFont="1" applyFill="1" applyBorder="1" applyAlignment="1">
      <alignment horizontal="center" vertical="center" wrapText="1"/>
      <protection/>
    </xf>
    <xf numFmtId="49" fontId="27" fillId="42" borderId="12" xfId="66" applyNumberFormat="1" applyFont="1" applyFill="1" applyBorder="1" applyAlignment="1" applyProtection="1">
      <alignment horizontal="center" vertical="center"/>
      <protection hidden="1"/>
    </xf>
    <xf numFmtId="165" fontId="27" fillId="42" borderId="12" xfId="66" applyNumberFormat="1" applyFont="1" applyFill="1" applyBorder="1" applyAlignment="1">
      <alignment horizontal="center" vertical="center" wrapText="1"/>
      <protection/>
    </xf>
    <xf numFmtId="0" fontId="109" fillId="42" borderId="0" xfId="66" applyFont="1" applyFill="1">
      <alignment/>
      <protection/>
    </xf>
    <xf numFmtId="0" fontId="26" fillId="42" borderId="12" xfId="66" applyFont="1" applyFill="1" applyBorder="1" applyAlignment="1">
      <alignment horizontal="left" vertical="top" wrapText="1"/>
      <protection/>
    </xf>
    <xf numFmtId="0" fontId="26" fillId="42" borderId="12" xfId="66" applyFont="1" applyFill="1" applyBorder="1" applyAlignment="1">
      <alignment horizontal="center" vertical="center" wrapText="1"/>
      <protection/>
    </xf>
    <xf numFmtId="49" fontId="26" fillId="42" borderId="12" xfId="66" applyNumberFormat="1" applyFont="1" applyFill="1" applyBorder="1" applyAlignment="1">
      <alignment horizontal="center" vertical="center" wrapText="1"/>
      <protection/>
    </xf>
    <xf numFmtId="49" fontId="26" fillId="42" borderId="12" xfId="66" applyNumberFormat="1" applyFont="1" applyFill="1" applyBorder="1" applyAlignment="1" applyProtection="1">
      <alignment horizontal="center" vertical="center"/>
      <protection hidden="1"/>
    </xf>
    <xf numFmtId="165" fontId="26" fillId="42" borderId="12" xfId="66" applyNumberFormat="1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left" vertical="top" wrapText="1"/>
      <protection/>
    </xf>
    <xf numFmtId="0" fontId="13" fillId="0" borderId="12" xfId="66" applyFont="1" applyFill="1" applyBorder="1" applyAlignment="1">
      <alignment horizontal="center" vertical="center"/>
      <protection/>
    </xf>
    <xf numFmtId="166" fontId="13" fillId="0" borderId="12" xfId="66" applyNumberFormat="1" applyFont="1" applyFill="1" applyBorder="1" applyAlignment="1" applyProtection="1">
      <alignment horizontal="center" vertical="center"/>
      <protection hidden="1"/>
    </xf>
    <xf numFmtId="49" fontId="13" fillId="0" borderId="12" xfId="66" applyNumberFormat="1" applyFont="1" applyFill="1" applyBorder="1" applyAlignment="1" applyProtection="1">
      <alignment horizontal="center" vertical="center"/>
      <protection hidden="1"/>
    </xf>
    <xf numFmtId="0" fontId="108" fillId="0" borderId="0" xfId="66" applyFont="1" applyFill="1">
      <alignment/>
      <protection/>
    </xf>
    <xf numFmtId="0" fontId="16" fillId="0" borderId="0" xfId="66" applyFont="1" applyFill="1">
      <alignment/>
      <protection/>
    </xf>
    <xf numFmtId="0" fontId="5" fillId="0" borderId="0" xfId="66" applyFill="1">
      <alignment/>
      <protection/>
    </xf>
    <xf numFmtId="0" fontId="108" fillId="41" borderId="0" xfId="66" applyFont="1" applyFill="1">
      <alignment/>
      <protection/>
    </xf>
    <xf numFmtId="0" fontId="108" fillId="45" borderId="0" xfId="66" applyFont="1" applyFill="1" applyAlignment="1">
      <alignment vertical="center"/>
      <protection/>
    </xf>
    <xf numFmtId="0" fontId="109" fillId="45" borderId="0" xfId="66" applyFont="1" applyFill="1">
      <alignment/>
      <protection/>
    </xf>
    <xf numFmtId="0" fontId="26" fillId="44" borderId="12" xfId="66" applyFont="1" applyFill="1" applyBorder="1" applyAlignment="1">
      <alignment horizontal="left" vertical="top" wrapText="1"/>
      <protection/>
    </xf>
    <xf numFmtId="0" fontId="26" fillId="44" borderId="12" xfId="66" applyFont="1" applyFill="1" applyBorder="1" applyAlignment="1">
      <alignment horizontal="center" vertical="center" wrapText="1"/>
      <protection/>
    </xf>
    <xf numFmtId="49" fontId="26" fillId="44" borderId="12" xfId="66" applyNumberFormat="1" applyFont="1" applyFill="1" applyBorder="1" applyAlignment="1">
      <alignment horizontal="center" vertical="center" wrapText="1"/>
      <protection/>
    </xf>
    <xf numFmtId="49" fontId="26" fillId="44" borderId="12" xfId="66" applyNumberFormat="1" applyFont="1" applyFill="1" applyBorder="1" applyAlignment="1" applyProtection="1">
      <alignment horizontal="center" vertical="center"/>
      <protection hidden="1"/>
    </xf>
    <xf numFmtId="0" fontId="108" fillId="44" borderId="0" xfId="66" applyFont="1" applyFill="1">
      <alignment/>
      <protection/>
    </xf>
    <xf numFmtId="165" fontId="26" fillId="44" borderId="12" xfId="66" applyNumberFormat="1" applyFont="1" applyFill="1" applyBorder="1" applyAlignment="1">
      <alignment horizontal="center" vertical="center" wrapText="1"/>
      <protection/>
    </xf>
    <xf numFmtId="0" fontId="109" fillId="44" borderId="0" xfId="66" applyFont="1" applyFill="1">
      <alignment/>
      <protection/>
    </xf>
    <xf numFmtId="49" fontId="13" fillId="0" borderId="12" xfId="66" applyNumberFormat="1" applyFont="1" applyFill="1" applyBorder="1" applyAlignment="1">
      <alignment horizontal="center" vertical="center" wrapText="1"/>
      <protection/>
    </xf>
    <xf numFmtId="0" fontId="107" fillId="45" borderId="0" xfId="66" applyFont="1" applyFill="1">
      <alignment/>
      <protection/>
    </xf>
    <xf numFmtId="0" fontId="12" fillId="45" borderId="0" xfId="66" applyFont="1" applyFill="1" applyAlignment="1">
      <alignment horizontal="center" vertical="center"/>
      <protection/>
    </xf>
    <xf numFmtId="0" fontId="14" fillId="45" borderId="0" xfId="66" applyFont="1" applyFill="1" applyBorder="1" applyAlignment="1">
      <alignment horizontal="center" vertical="center"/>
      <protection/>
    </xf>
    <xf numFmtId="0" fontId="13" fillId="42" borderId="12" xfId="66" applyFont="1" applyFill="1" applyBorder="1" applyAlignment="1">
      <alignment horizontal="left" vertical="center" wrapText="1"/>
      <protection/>
    </xf>
    <xf numFmtId="0" fontId="26" fillId="42" borderId="12" xfId="66" applyFont="1" applyFill="1" applyBorder="1" applyAlignment="1">
      <alignment horizontal="left" vertical="center" wrapText="1"/>
      <protection/>
    </xf>
    <xf numFmtId="0" fontId="26" fillId="42" borderId="12" xfId="66" applyFont="1" applyFill="1" applyBorder="1" applyAlignment="1">
      <alignment horizontal="center" vertical="center"/>
      <protection/>
    </xf>
    <xf numFmtId="0" fontId="26" fillId="42" borderId="12" xfId="66" applyFont="1" applyFill="1" applyBorder="1" applyAlignment="1">
      <alignment vertical="center" wrapText="1"/>
      <protection/>
    </xf>
    <xf numFmtId="0" fontId="26" fillId="42" borderId="12" xfId="66" applyFont="1" applyFill="1" applyBorder="1" applyAlignment="1">
      <alignment horizontal="justify" vertical="center" wrapText="1"/>
      <protection/>
    </xf>
    <xf numFmtId="0" fontId="13" fillId="42" borderId="12" xfId="66" applyFont="1" applyFill="1" applyBorder="1" applyAlignment="1">
      <alignment horizontal="center"/>
      <protection/>
    </xf>
    <xf numFmtId="166" fontId="13" fillId="42" borderId="12" xfId="66" applyNumberFormat="1" applyFont="1" applyFill="1" applyBorder="1" applyAlignment="1" applyProtection="1">
      <alignment horizontal="center"/>
      <protection hidden="1"/>
    </xf>
    <xf numFmtId="0" fontId="10" fillId="42" borderId="0" xfId="66" applyFont="1" applyFill="1">
      <alignment/>
      <protection/>
    </xf>
    <xf numFmtId="0" fontId="11" fillId="42" borderId="12" xfId="66" applyFont="1" applyFill="1" applyBorder="1" applyAlignment="1">
      <alignment horizontal="center" vertical="center"/>
      <protection/>
    </xf>
    <xf numFmtId="166" fontId="11" fillId="42" borderId="12" xfId="66" applyNumberFormat="1" applyFont="1" applyFill="1" applyBorder="1" applyAlignment="1" applyProtection="1">
      <alignment horizontal="center" vertical="center"/>
      <protection hidden="1"/>
    </xf>
    <xf numFmtId="0" fontId="27" fillId="42" borderId="12" xfId="66" applyFont="1" applyFill="1" applyBorder="1" applyAlignment="1">
      <alignment horizontal="center" vertical="center"/>
      <protection/>
    </xf>
    <xf numFmtId="166" fontId="27" fillId="42" borderId="12" xfId="66" applyNumberFormat="1" applyFont="1" applyFill="1" applyBorder="1" applyAlignment="1" applyProtection="1">
      <alignment horizontal="center" vertical="center"/>
      <protection hidden="1"/>
    </xf>
    <xf numFmtId="0" fontId="25" fillId="42" borderId="0" xfId="66" applyFont="1" applyFill="1">
      <alignment/>
      <protection/>
    </xf>
    <xf numFmtId="166" fontId="26" fillId="42" borderId="12" xfId="66" applyNumberFormat="1" applyFont="1" applyFill="1" applyBorder="1" applyAlignment="1" applyProtection="1">
      <alignment horizontal="center" vertical="center"/>
      <protection hidden="1"/>
    </xf>
    <xf numFmtId="0" fontId="8" fillId="42" borderId="12" xfId="66" applyFont="1" applyFill="1" applyBorder="1" applyAlignment="1">
      <alignment horizontal="left" vertical="top" wrapText="1"/>
      <protection/>
    </xf>
    <xf numFmtId="166" fontId="8" fillId="42" borderId="12" xfId="66" applyNumberFormat="1" applyFont="1" applyFill="1" applyBorder="1" applyAlignment="1" applyProtection="1">
      <alignment horizontal="center" vertical="center"/>
      <protection hidden="1"/>
    </xf>
    <xf numFmtId="165" fontId="8" fillId="42" borderId="12" xfId="66" applyNumberFormat="1" applyFont="1" applyFill="1" applyBorder="1" applyAlignment="1">
      <alignment horizontal="center" vertical="center" wrapText="1"/>
      <protection/>
    </xf>
    <xf numFmtId="165" fontId="8" fillId="42" borderId="12" xfId="66" applyNumberFormat="1" applyFont="1" applyFill="1" applyBorder="1" applyAlignment="1">
      <alignment horizontal="center" vertical="center"/>
      <protection/>
    </xf>
    <xf numFmtId="0" fontId="15" fillId="42" borderId="0" xfId="66" applyFont="1" applyFill="1">
      <alignment/>
      <protection/>
    </xf>
    <xf numFmtId="0" fontId="9" fillId="42" borderId="12" xfId="66" applyFont="1" applyFill="1" applyBorder="1" applyAlignment="1">
      <alignment horizontal="left" vertical="top" wrapText="1"/>
      <protection/>
    </xf>
    <xf numFmtId="166" fontId="9" fillId="42" borderId="12" xfId="66" applyNumberFormat="1" applyFont="1" applyFill="1" applyBorder="1" applyAlignment="1" applyProtection="1">
      <alignment horizontal="center" vertical="center"/>
      <protection hidden="1"/>
    </xf>
    <xf numFmtId="165" fontId="9" fillId="42" borderId="12" xfId="66" applyNumberFormat="1" applyFont="1" applyFill="1" applyBorder="1" applyAlignment="1">
      <alignment horizontal="center" vertical="center" wrapText="1"/>
      <protection/>
    </xf>
    <xf numFmtId="165" fontId="9" fillId="42" borderId="12" xfId="66" applyNumberFormat="1" applyFont="1" applyFill="1" applyBorder="1" applyAlignment="1">
      <alignment horizontal="center" vertical="center"/>
      <protection/>
    </xf>
    <xf numFmtId="0" fontId="7" fillId="42" borderId="0" xfId="66" applyFont="1" applyFill="1">
      <alignment/>
      <protection/>
    </xf>
    <xf numFmtId="0" fontId="13" fillId="0" borderId="12" xfId="0" applyFont="1" applyBorder="1" applyAlignment="1">
      <alignment wrapText="1"/>
    </xf>
    <xf numFmtId="49" fontId="99" fillId="42" borderId="18" xfId="0" applyNumberFormat="1" applyFont="1" applyFill="1" applyBorder="1" applyAlignment="1">
      <alignment horizontal="center" vertical="center"/>
    </xf>
    <xf numFmtId="0" fontId="99" fillId="42" borderId="12" xfId="0" applyFont="1" applyFill="1" applyBorder="1" applyAlignment="1">
      <alignment horizontal="center" vertical="center" wrapText="1"/>
    </xf>
    <xf numFmtId="0" fontId="99" fillId="42" borderId="12" xfId="0" applyFont="1" applyFill="1" applyBorder="1" applyAlignment="1">
      <alignment horizontal="left" vertical="top" wrapText="1"/>
    </xf>
    <xf numFmtId="165" fontId="99" fillId="42" borderId="12" xfId="0" applyNumberFormat="1" applyFont="1" applyFill="1" applyBorder="1" applyAlignment="1">
      <alignment horizontal="center" vertical="center" wrapText="1"/>
    </xf>
    <xf numFmtId="164" fontId="99" fillId="42" borderId="0" xfId="0" applyNumberFormat="1" applyFont="1" applyFill="1" applyBorder="1" applyAlignment="1">
      <alignment horizontal="center" vertical="center" wrapText="1"/>
    </xf>
    <xf numFmtId="0" fontId="101" fillId="42" borderId="0" xfId="0" applyFont="1" applyFill="1" applyAlignment="1">
      <alignment/>
    </xf>
    <xf numFmtId="0" fontId="100" fillId="42" borderId="0" xfId="0" applyFont="1" applyFill="1" applyAlignment="1">
      <alignment/>
    </xf>
    <xf numFmtId="49" fontId="97" fillId="42" borderId="18" xfId="0" applyNumberFormat="1" applyFont="1" applyFill="1" applyBorder="1" applyAlignment="1">
      <alignment horizontal="center" vertical="center"/>
    </xf>
    <xf numFmtId="0" fontId="97" fillId="42" borderId="12" xfId="0" applyFont="1" applyFill="1" applyBorder="1" applyAlignment="1">
      <alignment horizontal="center" vertical="center" wrapText="1"/>
    </xf>
    <xf numFmtId="0" fontId="97" fillId="42" borderId="12" xfId="0" applyFont="1" applyFill="1" applyBorder="1" applyAlignment="1">
      <alignment horizontal="left" vertical="top" wrapText="1"/>
    </xf>
    <xf numFmtId="165" fontId="97" fillId="42" borderId="12" xfId="0" applyNumberFormat="1" applyFont="1" applyFill="1" applyBorder="1" applyAlignment="1">
      <alignment horizontal="center" vertical="center" wrapText="1"/>
    </xf>
    <xf numFmtId="164" fontId="97" fillId="42" borderId="0" xfId="0" applyNumberFormat="1" applyFont="1" applyFill="1" applyBorder="1" applyAlignment="1">
      <alignment horizontal="center" vertical="center" wrapText="1"/>
    </xf>
    <xf numFmtId="0" fontId="98" fillId="42" borderId="0" xfId="0" applyFont="1" applyFill="1" applyAlignment="1">
      <alignment/>
    </xf>
    <xf numFmtId="0" fontId="37" fillId="0" borderId="19" xfId="0" applyFont="1" applyBorder="1" applyAlignment="1">
      <alignment horizontal="left" vertical="top" wrapText="1"/>
    </xf>
    <xf numFmtId="0" fontId="93" fillId="0" borderId="20" xfId="0" applyFont="1" applyFill="1" applyBorder="1" applyAlignment="1">
      <alignment horizontal="left" vertical="top" wrapText="1"/>
    </xf>
    <xf numFmtId="49" fontId="99" fillId="42" borderId="15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42" borderId="12" xfId="70" applyNumberFormat="1" applyFont="1" applyFill="1" applyBorder="1" applyAlignment="1" applyProtection="1">
      <alignment horizontal="left" vertical="top" wrapText="1"/>
      <protection hidden="1"/>
    </xf>
    <xf numFmtId="49" fontId="97" fillId="42" borderId="15" xfId="0" applyNumberFormat="1" applyFont="1" applyFill="1" applyBorder="1" applyAlignment="1">
      <alignment horizontal="center" vertical="center"/>
    </xf>
    <xf numFmtId="0" fontId="9" fillId="42" borderId="12" xfId="77" applyFont="1" applyFill="1" applyBorder="1" applyAlignment="1" applyProtection="1">
      <alignment horizontal="center" vertical="center"/>
      <protection hidden="1"/>
    </xf>
    <xf numFmtId="0" fontId="9" fillId="42" borderId="12" xfId="70" applyNumberFormat="1" applyFont="1" applyFill="1" applyBorder="1" applyAlignment="1" applyProtection="1">
      <alignment horizontal="left" vertical="top" wrapText="1"/>
      <protection hidden="1"/>
    </xf>
    <xf numFmtId="165" fontId="97" fillId="42" borderId="12" xfId="0" applyNumberFormat="1" applyFont="1" applyFill="1" applyBorder="1" applyAlignment="1">
      <alignment horizontal="center" vertical="center"/>
    </xf>
    <xf numFmtId="0" fontId="97" fillId="42" borderId="0" xfId="0" applyFont="1" applyFill="1" applyAlignment="1">
      <alignment/>
    </xf>
    <xf numFmtId="0" fontId="36" fillId="0" borderId="19" xfId="0" applyFont="1" applyBorder="1" applyAlignment="1">
      <alignment horizontal="left" vertical="top" wrapText="1"/>
    </xf>
    <xf numFmtId="0" fontId="5" fillId="44" borderId="0" xfId="66" applyFont="1" applyFill="1">
      <alignment/>
      <protection/>
    </xf>
    <xf numFmtId="167" fontId="13" fillId="44" borderId="12" xfId="66" applyNumberFormat="1" applyFont="1" applyFill="1" applyBorder="1" applyAlignment="1" applyProtection="1">
      <alignment horizontal="center" vertical="center"/>
      <protection hidden="1"/>
    </xf>
    <xf numFmtId="166" fontId="13" fillId="44" borderId="12" xfId="66" applyNumberFormat="1" applyFont="1" applyFill="1" applyBorder="1" applyAlignment="1" applyProtection="1">
      <alignment horizontal="center" vertical="center"/>
      <protection hidden="1"/>
    </xf>
    <xf numFmtId="0" fontId="13" fillId="44" borderId="12" xfId="66" applyFont="1" applyFill="1" applyBorder="1" applyAlignment="1">
      <alignment horizontal="center" vertical="center"/>
      <protection/>
    </xf>
    <xf numFmtId="167" fontId="26" fillId="41" borderId="12" xfId="66" applyNumberFormat="1" applyFont="1" applyFill="1" applyBorder="1" applyAlignment="1" applyProtection="1">
      <alignment horizontal="center" vertical="center"/>
      <protection hidden="1"/>
    </xf>
    <xf numFmtId="0" fontId="18" fillId="44" borderId="0" xfId="66" applyFont="1" applyFill="1">
      <alignment/>
      <protection/>
    </xf>
    <xf numFmtId="0" fontId="13" fillId="41" borderId="12" xfId="66" applyFont="1" applyFill="1" applyBorder="1" applyAlignment="1">
      <alignment horizontal="left" wrapText="1"/>
      <protection/>
    </xf>
    <xf numFmtId="0" fontId="110" fillId="44" borderId="0" xfId="66" applyFont="1" applyFill="1" applyAlignment="1">
      <alignment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26" fillId="0" borderId="12" xfId="66" applyFont="1" applyFill="1" applyBorder="1" applyAlignment="1">
      <alignment horizontal="justify" vertical="center" wrapText="1"/>
      <protection/>
    </xf>
    <xf numFmtId="0" fontId="11" fillId="0" borderId="12" xfId="66" applyFont="1" applyFill="1" applyBorder="1" applyAlignment="1">
      <alignment horizontal="center" vertical="center" wrapText="1"/>
      <protection/>
    </xf>
    <xf numFmtId="49" fontId="11" fillId="0" borderId="12" xfId="66" applyNumberFormat="1" applyFont="1" applyFill="1" applyBorder="1" applyAlignment="1" applyProtection="1">
      <alignment horizontal="center" vertical="center"/>
      <protection hidden="1"/>
    </xf>
    <xf numFmtId="49" fontId="11" fillId="0" borderId="12" xfId="66" applyNumberFormat="1" applyFont="1" applyFill="1" applyBorder="1" applyAlignment="1">
      <alignment horizontal="center" vertical="center" wrapText="1"/>
      <protection/>
    </xf>
    <xf numFmtId="0" fontId="11" fillId="0" borderId="12" xfId="66" applyFont="1" applyFill="1" applyBorder="1" applyAlignment="1">
      <alignment horizontal="left" vertical="top" wrapText="1"/>
      <protection/>
    </xf>
    <xf numFmtId="0" fontId="11" fillId="0" borderId="12" xfId="72" applyFont="1" applyFill="1" applyBorder="1" applyAlignment="1">
      <alignment horizontal="left" vertical="top" wrapText="1"/>
      <protection/>
    </xf>
    <xf numFmtId="0" fontId="13" fillId="44" borderId="12" xfId="66" applyFont="1" applyFill="1" applyBorder="1" applyAlignment="1">
      <alignment horizontal="justify" vertical="center" wrapText="1"/>
      <protection/>
    </xf>
    <xf numFmtId="0" fontId="110" fillId="41" borderId="0" xfId="66" applyFont="1" applyFill="1" applyAlignment="1">
      <alignment wrapText="1"/>
      <protection/>
    </xf>
    <xf numFmtId="167" fontId="13" fillId="42" borderId="12" xfId="66" applyNumberFormat="1" applyFont="1" applyFill="1" applyBorder="1" applyAlignment="1" applyProtection="1">
      <alignment horizontal="center" vertical="center"/>
      <protection hidden="1"/>
    </xf>
    <xf numFmtId="0" fontId="27" fillId="42" borderId="12" xfId="66" applyFont="1" applyFill="1" applyBorder="1" applyAlignment="1">
      <alignment horizontal="left" vertical="center" wrapText="1"/>
      <protection/>
    </xf>
    <xf numFmtId="0" fontId="10" fillId="44" borderId="0" xfId="66" applyFont="1" applyFill="1">
      <alignment/>
      <protection/>
    </xf>
    <xf numFmtId="0" fontId="38" fillId="44" borderId="0" xfId="66" applyFont="1" applyFill="1">
      <alignment/>
      <protection/>
    </xf>
    <xf numFmtId="0" fontId="38" fillId="42" borderId="0" xfId="66" applyFont="1" applyFill="1">
      <alignment/>
      <protection/>
    </xf>
    <xf numFmtId="167" fontId="26" fillId="42" borderId="12" xfId="66" applyNumberFormat="1" applyFont="1" applyFill="1" applyBorder="1" applyAlignment="1" applyProtection="1">
      <alignment horizontal="center" vertical="center"/>
      <protection hidden="1"/>
    </xf>
    <xf numFmtId="167" fontId="27" fillId="42" borderId="12" xfId="66" applyNumberFormat="1" applyFont="1" applyFill="1" applyBorder="1" applyAlignment="1" applyProtection="1">
      <alignment horizontal="center" vertical="center"/>
      <protection hidden="1"/>
    </xf>
    <xf numFmtId="167" fontId="11" fillId="42" borderId="12" xfId="66" applyNumberFormat="1" applyFont="1" applyFill="1" applyBorder="1" applyAlignment="1" applyProtection="1">
      <alignment horizontal="center" vertical="center"/>
      <protection hidden="1"/>
    </xf>
    <xf numFmtId="167" fontId="27" fillId="41" borderId="12" xfId="66" applyNumberFormat="1" applyFont="1" applyFill="1" applyBorder="1" applyAlignment="1" applyProtection="1">
      <alignment horizontal="center" vertical="center"/>
      <protection hidden="1"/>
    </xf>
    <xf numFmtId="167" fontId="13" fillId="41" borderId="12" xfId="66" applyNumberFormat="1" applyFont="1" applyFill="1" applyBorder="1" applyAlignment="1" applyProtection="1">
      <alignment horizontal="center"/>
      <protection hidden="1"/>
    </xf>
    <xf numFmtId="0" fontId="30" fillId="44" borderId="0" xfId="66" applyFont="1" applyFill="1">
      <alignment/>
      <protection/>
    </xf>
    <xf numFmtId="167" fontId="13" fillId="44" borderId="13" xfId="68" applyNumberFormat="1" applyFont="1" applyFill="1" applyBorder="1" applyAlignment="1" applyProtection="1">
      <alignment horizontal="center" vertical="center"/>
      <protection hidden="1"/>
    </xf>
    <xf numFmtId="49" fontId="13" fillId="44" borderId="13" xfId="68" applyNumberFormat="1" applyFont="1" applyFill="1" applyBorder="1" applyAlignment="1" applyProtection="1">
      <alignment horizontal="center" vertical="center"/>
      <protection hidden="1"/>
    </xf>
    <xf numFmtId="166" fontId="13" fillId="44" borderId="13" xfId="68" applyNumberFormat="1" applyFont="1" applyFill="1" applyBorder="1" applyAlignment="1" applyProtection="1">
      <alignment horizontal="center" vertical="center"/>
      <protection hidden="1"/>
    </xf>
    <xf numFmtId="0" fontId="13" fillId="44" borderId="13" xfId="73" applyFont="1" applyFill="1" applyBorder="1" applyAlignment="1">
      <alignment horizontal="center" vertical="center"/>
      <protection/>
    </xf>
    <xf numFmtId="167" fontId="13" fillId="41" borderId="13" xfId="68" applyNumberFormat="1" applyFont="1" applyFill="1" applyBorder="1" applyAlignment="1" applyProtection="1">
      <alignment horizontal="center" vertical="center"/>
      <protection hidden="1"/>
    </xf>
    <xf numFmtId="0" fontId="13" fillId="41" borderId="12" xfId="66" applyFont="1" applyFill="1" applyBorder="1" applyAlignment="1">
      <alignment vertical="top" wrapText="1"/>
      <protection/>
    </xf>
    <xf numFmtId="167" fontId="11" fillId="41" borderId="13" xfId="68" applyNumberFormat="1" applyFont="1" applyFill="1" applyBorder="1" applyAlignment="1" applyProtection="1">
      <alignment horizontal="center" vertical="center"/>
      <protection hidden="1"/>
    </xf>
    <xf numFmtId="0" fontId="5" fillId="44" borderId="0" xfId="66" applyFill="1" applyAlignment="1">
      <alignment vertical="center"/>
      <protection/>
    </xf>
    <xf numFmtId="0" fontId="108" fillId="44" borderId="0" xfId="66" applyFont="1" applyFill="1" applyAlignment="1">
      <alignment vertical="center"/>
      <protection/>
    </xf>
    <xf numFmtId="0" fontId="16" fillId="44" borderId="0" xfId="66" applyFont="1" applyFill="1">
      <alignment/>
      <protection/>
    </xf>
    <xf numFmtId="0" fontId="111" fillId="41" borderId="0" xfId="66" applyFont="1" applyFill="1">
      <alignment/>
      <protection/>
    </xf>
    <xf numFmtId="49" fontId="13" fillId="46" borderId="12" xfId="66" applyNumberFormat="1" applyFont="1" applyFill="1" applyBorder="1" applyAlignment="1" applyProtection="1">
      <alignment horizontal="center" vertical="center"/>
      <protection hidden="1"/>
    </xf>
    <xf numFmtId="166" fontId="13" fillId="46" borderId="12" xfId="66" applyNumberFormat="1" applyFont="1" applyFill="1" applyBorder="1" applyAlignment="1" applyProtection="1">
      <alignment horizontal="center" vertical="center"/>
      <protection hidden="1"/>
    </xf>
    <xf numFmtId="0" fontId="20" fillId="44" borderId="0" xfId="66" applyFont="1" applyFill="1">
      <alignment/>
      <protection/>
    </xf>
    <xf numFmtId="0" fontId="35" fillId="44" borderId="0" xfId="66" applyFont="1" applyFill="1">
      <alignment/>
      <protection/>
    </xf>
    <xf numFmtId="0" fontId="27" fillId="44" borderId="12" xfId="66" applyFont="1" applyFill="1" applyBorder="1" applyAlignment="1">
      <alignment horizontal="center" vertical="center" wrapText="1"/>
      <protection/>
    </xf>
    <xf numFmtId="49" fontId="27" fillId="44" borderId="12" xfId="66" applyNumberFormat="1" applyFont="1" applyFill="1" applyBorder="1" applyAlignment="1" applyProtection="1">
      <alignment horizontal="center" vertical="center"/>
      <protection hidden="1"/>
    </xf>
    <xf numFmtId="49" fontId="27" fillId="44" borderId="12" xfId="66" applyNumberFormat="1" applyFont="1" applyFill="1" applyBorder="1" applyAlignment="1">
      <alignment horizontal="center" vertical="center" wrapText="1"/>
      <protection/>
    </xf>
    <xf numFmtId="0" fontId="27" fillId="44" borderId="12" xfId="66" applyFont="1" applyFill="1" applyBorder="1" applyAlignment="1">
      <alignment horizontal="left" vertical="top" wrapText="1"/>
      <protection/>
    </xf>
    <xf numFmtId="0" fontId="11" fillId="44" borderId="12" xfId="66" applyFont="1" applyFill="1" applyBorder="1" applyAlignment="1">
      <alignment horizontal="center" vertical="center" wrapText="1"/>
      <protection/>
    </xf>
    <xf numFmtId="49" fontId="11" fillId="44" borderId="12" xfId="66" applyNumberFormat="1" applyFont="1" applyFill="1" applyBorder="1" applyAlignment="1" applyProtection="1">
      <alignment horizontal="center" vertical="center"/>
      <protection hidden="1"/>
    </xf>
    <xf numFmtId="49" fontId="11" fillId="44" borderId="12" xfId="66" applyNumberFormat="1" applyFont="1" applyFill="1" applyBorder="1" applyAlignment="1">
      <alignment horizontal="center" vertical="center" wrapText="1"/>
      <protection/>
    </xf>
    <xf numFmtId="0" fontId="11" fillId="44" borderId="12" xfId="66" applyFont="1" applyFill="1" applyBorder="1" applyAlignment="1">
      <alignment horizontal="left" vertical="top" wrapText="1"/>
      <protection/>
    </xf>
    <xf numFmtId="165" fontId="11" fillId="44" borderId="12" xfId="66" applyNumberFormat="1" applyFont="1" applyFill="1" applyBorder="1" applyAlignment="1">
      <alignment horizontal="center" vertical="center" wrapText="1"/>
      <protection/>
    </xf>
    <xf numFmtId="0" fontId="13" fillId="44" borderId="12" xfId="66" applyNumberFormat="1" applyFont="1" applyFill="1" applyBorder="1" applyAlignment="1" applyProtection="1">
      <alignment horizontal="center" vertical="center"/>
      <protection hidden="1"/>
    </xf>
    <xf numFmtId="49" fontId="13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3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3" fillId="41" borderId="12" xfId="66" applyNumberFormat="1" applyFont="1" applyFill="1" applyBorder="1" applyAlignment="1" applyProtection="1">
      <alignment horizontal="center" vertical="top" wrapText="1"/>
      <protection hidden="1"/>
    </xf>
    <xf numFmtId="165" fontId="12" fillId="41" borderId="0" xfId="66" applyNumberFormat="1" applyFont="1" applyFill="1" applyBorder="1" applyAlignment="1" applyProtection="1">
      <alignment horizontal="right"/>
      <protection hidden="1"/>
    </xf>
    <xf numFmtId="0" fontId="19" fillId="41" borderId="0" xfId="66" applyFont="1" applyFill="1" applyBorder="1" applyProtection="1">
      <alignment/>
      <protection hidden="1"/>
    </xf>
    <xf numFmtId="49" fontId="19" fillId="41" borderId="0" xfId="66" applyNumberFormat="1" applyFont="1" applyFill="1" applyBorder="1" applyProtection="1">
      <alignment/>
      <protection hidden="1"/>
    </xf>
    <xf numFmtId="49" fontId="19" fillId="41" borderId="0" xfId="66" applyNumberFormat="1" applyFont="1" applyFill="1" applyProtection="1">
      <alignment/>
      <protection hidden="1"/>
    </xf>
    <xf numFmtId="0" fontId="19" fillId="41" borderId="0" xfId="66" applyFont="1" applyFill="1" applyProtection="1">
      <alignment/>
      <protection hidden="1"/>
    </xf>
    <xf numFmtId="0" fontId="27" fillId="42" borderId="12" xfId="68" applyNumberFormat="1" applyFont="1" applyFill="1" applyBorder="1" applyAlignment="1" applyProtection="1">
      <alignment horizontal="left" vertical="top" wrapText="1"/>
      <protection hidden="1"/>
    </xf>
    <xf numFmtId="0" fontId="110" fillId="42" borderId="0" xfId="66" applyFont="1" applyFill="1" applyAlignment="1">
      <alignment wrapText="1"/>
      <protection/>
    </xf>
    <xf numFmtId="165" fontId="12" fillId="45" borderId="21" xfId="66" applyNumberFormat="1" applyFont="1" applyFill="1" applyBorder="1" applyAlignment="1" applyProtection="1">
      <alignment horizontal="right"/>
      <protection hidden="1"/>
    </xf>
    <xf numFmtId="164" fontId="9" fillId="0" borderId="12" xfId="66" applyNumberFormat="1" applyFont="1" applyBorder="1" applyAlignment="1">
      <alignment horizontal="center" vertical="center"/>
      <protection/>
    </xf>
    <xf numFmtId="164" fontId="40" fillId="0" borderId="12" xfId="66" applyNumberFormat="1" applyFont="1" applyBorder="1" applyAlignment="1">
      <alignment horizontal="center" vertical="center"/>
      <protection/>
    </xf>
    <xf numFmtId="0" fontId="12" fillId="42" borderId="0" xfId="66" applyFont="1" applyFill="1">
      <alignment/>
      <protection/>
    </xf>
    <xf numFmtId="164" fontId="8" fillId="42" borderId="12" xfId="66" applyNumberFormat="1" applyFont="1" applyFill="1" applyBorder="1" applyAlignment="1">
      <alignment horizontal="center" vertical="center" wrapText="1"/>
      <protection/>
    </xf>
    <xf numFmtId="0" fontId="8" fillId="42" borderId="12" xfId="66" applyFont="1" applyFill="1" applyBorder="1" applyAlignment="1">
      <alignment horizontal="center" vertical="center" wrapText="1"/>
      <protection/>
    </xf>
    <xf numFmtId="0" fontId="13" fillId="0" borderId="12" xfId="66" applyFont="1" applyBorder="1" applyAlignment="1">
      <alignment vertical="center" wrapText="1"/>
      <protection/>
    </xf>
    <xf numFmtId="0" fontId="12" fillId="0" borderId="12" xfId="66" applyFont="1" applyFill="1" applyBorder="1" applyAlignment="1">
      <alignment vertical="center" wrapText="1"/>
      <protection/>
    </xf>
    <xf numFmtId="165" fontId="39" fillId="41" borderId="12" xfId="72" applyNumberFormat="1" applyFont="1" applyFill="1" applyBorder="1" applyAlignment="1">
      <alignment horizontal="center" vertical="center" wrapText="1"/>
      <protection/>
    </xf>
    <xf numFmtId="3" fontId="12" fillId="0" borderId="12" xfId="0" applyNumberFormat="1" applyFont="1" applyBorder="1" applyAlignment="1">
      <alignment horizontal="center" vertical="center" wrapText="1"/>
    </xf>
    <xf numFmtId="0" fontId="7" fillId="45" borderId="0" xfId="66" applyFont="1" applyFill="1" applyAlignment="1">
      <alignment horizontal="center" vertical="center"/>
      <protection/>
    </xf>
    <xf numFmtId="0" fontId="7" fillId="0" borderId="0" xfId="66" applyFont="1" applyAlignment="1">
      <alignment/>
      <protection/>
    </xf>
    <xf numFmtId="0" fontId="12" fillId="45" borderId="0" xfId="66" applyFont="1" applyFill="1" applyAlignment="1">
      <alignment vertical="center"/>
      <protection/>
    </xf>
    <xf numFmtId="0" fontId="13" fillId="45" borderId="12" xfId="66" applyFont="1" applyFill="1" applyBorder="1" applyAlignment="1">
      <alignment horizontal="center" wrapText="1"/>
      <protection/>
    </xf>
    <xf numFmtId="0" fontId="15" fillId="47" borderId="0" xfId="66" applyFont="1" applyFill="1">
      <alignment/>
      <protection/>
    </xf>
    <xf numFmtId="0" fontId="32" fillId="47" borderId="0" xfId="66" applyFont="1" applyFill="1">
      <alignment/>
      <protection/>
    </xf>
    <xf numFmtId="0" fontId="7" fillId="47" borderId="0" xfId="66" applyFont="1" applyFill="1">
      <alignment/>
      <protection/>
    </xf>
    <xf numFmtId="0" fontId="31" fillId="47" borderId="0" xfId="66" applyFont="1" applyFill="1" applyAlignment="1">
      <alignment horizontal="left"/>
      <protection/>
    </xf>
    <xf numFmtId="0" fontId="15" fillId="47" borderId="0" xfId="66" applyFont="1" applyFill="1" applyAlignment="1">
      <alignment horizontal="left"/>
      <protection/>
    </xf>
    <xf numFmtId="0" fontId="15" fillId="44" borderId="0" xfId="66" applyFont="1" applyFill="1">
      <alignment/>
      <protection/>
    </xf>
    <xf numFmtId="0" fontId="26" fillId="44" borderId="12" xfId="66" applyNumberFormat="1" applyFont="1" applyFill="1" applyBorder="1" applyAlignment="1">
      <alignment horizontal="left" vertical="center" wrapText="1"/>
      <protection/>
    </xf>
    <xf numFmtId="166" fontId="26" fillId="44" borderId="12" xfId="66" applyNumberFormat="1" applyFont="1" applyFill="1" applyBorder="1" applyAlignment="1" applyProtection="1">
      <alignment horizontal="center" vertical="center"/>
      <protection hidden="1"/>
    </xf>
    <xf numFmtId="0" fontId="32" fillId="44" borderId="0" xfId="66" applyFont="1" applyFill="1">
      <alignment/>
      <protection/>
    </xf>
    <xf numFmtId="0" fontId="7" fillId="44" borderId="0" xfId="66" applyFont="1" applyFill="1">
      <alignment/>
      <protection/>
    </xf>
    <xf numFmtId="0" fontId="15" fillId="48" borderId="0" xfId="66" applyFont="1" applyFill="1">
      <alignment/>
      <protection/>
    </xf>
    <xf numFmtId="0" fontId="32" fillId="48" borderId="0" xfId="66" applyFont="1" applyFill="1">
      <alignment/>
      <protection/>
    </xf>
    <xf numFmtId="0" fontId="7" fillId="48" borderId="0" xfId="66" applyFont="1" applyFill="1">
      <alignment/>
      <protection/>
    </xf>
    <xf numFmtId="0" fontId="32" fillId="45" borderId="0" xfId="66" applyFont="1" applyFill="1">
      <alignment/>
      <protection/>
    </xf>
    <xf numFmtId="0" fontId="11" fillId="45" borderId="0" xfId="66" applyFont="1" applyFill="1" applyBorder="1" applyAlignment="1">
      <alignment horizontal="left" wrapText="1"/>
      <protection/>
    </xf>
    <xf numFmtId="49" fontId="11" fillId="45" borderId="0" xfId="66" applyNumberFormat="1" applyFont="1" applyFill="1" applyBorder="1" applyAlignment="1">
      <alignment horizontal="left" wrapText="1"/>
      <protection/>
    </xf>
    <xf numFmtId="0" fontId="11" fillId="45" borderId="0" xfId="66" applyFont="1" applyFill="1" applyBorder="1" applyAlignment="1">
      <alignment horizontal="center" vertical="center" wrapText="1"/>
      <protection/>
    </xf>
    <xf numFmtId="0" fontId="13" fillId="45" borderId="0" xfId="66" applyFont="1" applyFill="1" applyBorder="1" applyAlignment="1">
      <alignment horizontal="center" vertical="center" wrapText="1"/>
      <protection/>
    </xf>
    <xf numFmtId="164" fontId="11" fillId="45" borderId="0" xfId="66" applyNumberFormat="1" applyFont="1" applyFill="1" applyBorder="1" applyAlignment="1">
      <alignment horizontal="right" vertical="center" wrapText="1"/>
      <protection/>
    </xf>
    <xf numFmtId="49" fontId="7" fillId="45" borderId="0" xfId="66" applyNumberFormat="1" applyFont="1" applyFill="1">
      <alignment/>
      <protection/>
    </xf>
    <xf numFmtId="164" fontId="7" fillId="45" borderId="0" xfId="66" applyNumberFormat="1" applyFont="1" applyFill="1" applyAlignment="1">
      <alignment horizontal="right"/>
      <protection/>
    </xf>
    <xf numFmtId="164" fontId="7" fillId="45" borderId="0" xfId="66" applyNumberFormat="1" applyFont="1" applyFill="1">
      <alignment/>
      <protection/>
    </xf>
    <xf numFmtId="0" fontId="7" fillId="41" borderId="12" xfId="66" applyFont="1" applyFill="1" applyBorder="1">
      <alignment/>
      <protection/>
    </xf>
    <xf numFmtId="49" fontId="34" fillId="41" borderId="0" xfId="72" applyNumberFormat="1" applyFont="1" applyFill="1" applyAlignment="1">
      <alignment vertical="center" wrapText="1"/>
      <protection/>
    </xf>
    <xf numFmtId="0" fontId="101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24" xfId="0" applyFont="1" applyBorder="1" applyAlignment="1">
      <alignment horizontal="center" vertical="center"/>
    </xf>
    <xf numFmtId="0" fontId="9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3" fillId="41" borderId="18" xfId="0" applyFont="1" applyFill="1" applyBorder="1" applyAlignment="1">
      <alignment horizontal="center" vertical="center" wrapText="1"/>
    </xf>
    <xf numFmtId="0" fontId="0" fillId="41" borderId="24" xfId="0" applyFill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0" borderId="18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3" fillId="0" borderId="18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1" fillId="0" borderId="0" xfId="0" applyFont="1" applyAlignment="1">
      <alignment horizontal="center" wrapText="1"/>
    </xf>
    <xf numFmtId="0" fontId="0" fillId="0" borderId="0" xfId="0" applyAlignment="1">
      <alignment/>
    </xf>
    <xf numFmtId="0" fontId="99" fillId="0" borderId="0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41" borderId="12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97" fillId="0" borderId="0" xfId="66" applyFont="1" applyAlignment="1">
      <alignment wrapText="1"/>
      <protection/>
    </xf>
    <xf numFmtId="0" fontId="5" fillId="0" borderId="0" xfId="66" applyAlignment="1">
      <alignment/>
      <protection/>
    </xf>
    <xf numFmtId="0" fontId="12" fillId="0" borderId="0" xfId="66" applyFont="1" applyAlignment="1">
      <alignment/>
      <protection/>
    </xf>
    <xf numFmtId="0" fontId="11" fillId="0" borderId="0" xfId="66" applyFont="1" applyAlignment="1">
      <alignment horizontal="center" vertical="center"/>
      <protection/>
    </xf>
    <xf numFmtId="165" fontId="12" fillId="0" borderId="21" xfId="66" applyNumberFormat="1" applyFont="1" applyFill="1" applyBorder="1" applyAlignment="1" applyProtection="1">
      <alignment horizontal="right"/>
      <protection hidden="1"/>
    </xf>
    <xf numFmtId="165" fontId="12" fillId="0" borderId="0" xfId="66" applyNumberFormat="1" applyFont="1" applyFill="1" applyBorder="1" applyAlignment="1" applyProtection="1">
      <alignment horizontal="right"/>
      <protection hidden="1"/>
    </xf>
    <xf numFmtId="0" fontId="12" fillId="0" borderId="0" xfId="66" applyFont="1" applyFill="1" applyBorder="1" applyAlignment="1">
      <alignment/>
      <protection/>
    </xf>
    <xf numFmtId="0" fontId="11" fillId="0" borderId="0" xfId="66" applyFont="1" applyBorder="1" applyAlignment="1">
      <alignment horizontal="center" vertical="center"/>
      <protection/>
    </xf>
    <xf numFmtId="0" fontId="9" fillId="0" borderId="0" xfId="66" applyFont="1" applyFill="1" applyAlignment="1">
      <alignment/>
      <protection/>
    </xf>
    <xf numFmtId="0" fontId="9" fillId="0" borderId="0" xfId="66" applyFont="1" applyAlignment="1">
      <alignment/>
      <protection/>
    </xf>
    <xf numFmtId="49" fontId="13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1" fillId="41" borderId="0" xfId="66" applyNumberFormat="1" applyFont="1" applyFill="1" applyAlignment="1" applyProtection="1">
      <alignment horizontal="center" vertical="center" wrapText="1"/>
      <protection hidden="1"/>
    </xf>
    <xf numFmtId="0" fontId="24" fillId="41" borderId="0" xfId="66" applyFont="1" applyFill="1" applyAlignment="1">
      <alignment/>
      <protection/>
    </xf>
    <xf numFmtId="0" fontId="5" fillId="41" borderId="0" xfId="66" applyFill="1" applyAlignment="1">
      <alignment/>
      <protection/>
    </xf>
    <xf numFmtId="0" fontId="13" fillId="41" borderId="22" xfId="66" applyNumberFormat="1" applyFont="1" applyFill="1" applyBorder="1" applyAlignment="1" applyProtection="1">
      <alignment horizontal="center" vertical="center" wrapText="1"/>
      <protection hidden="1"/>
    </xf>
    <xf numFmtId="0" fontId="13" fillId="41" borderId="23" xfId="66" applyNumberFormat="1" applyFont="1" applyFill="1" applyBorder="1" applyAlignment="1" applyProtection="1">
      <alignment horizontal="center" vertical="center" wrapText="1"/>
      <protection hidden="1"/>
    </xf>
    <xf numFmtId="0" fontId="13" fillId="41" borderId="22" xfId="66" applyFont="1" applyFill="1" applyBorder="1" applyAlignment="1">
      <alignment horizontal="center" vertical="center"/>
      <protection/>
    </xf>
    <xf numFmtId="0" fontId="13" fillId="41" borderId="23" xfId="66" applyFont="1" applyFill="1" applyBorder="1" applyAlignment="1">
      <alignment horizontal="center" vertical="center"/>
      <protection/>
    </xf>
    <xf numFmtId="49" fontId="13" fillId="41" borderId="15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25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26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17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21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27" xfId="66" applyNumberFormat="1" applyFont="1" applyFill="1" applyBorder="1" applyAlignment="1" applyProtection="1">
      <alignment horizontal="center" vertical="center" wrapText="1"/>
      <protection hidden="1"/>
    </xf>
    <xf numFmtId="165" fontId="22" fillId="41" borderId="18" xfId="78" applyNumberFormat="1" applyFont="1" applyFill="1" applyBorder="1" applyAlignment="1">
      <alignment horizontal="center" vertical="center" wrapText="1"/>
      <protection/>
    </xf>
    <xf numFmtId="0" fontId="9" fillId="41" borderId="28" xfId="66" applyFont="1" applyFill="1" applyBorder="1" applyAlignment="1">
      <alignment vertical="center"/>
      <protection/>
    </xf>
    <xf numFmtId="0" fontId="13" fillId="45" borderId="18" xfId="66" applyFont="1" applyFill="1" applyBorder="1" applyAlignment="1">
      <alignment horizontal="center" vertical="center" wrapText="1"/>
      <protection/>
    </xf>
    <xf numFmtId="0" fontId="13" fillId="45" borderId="28" xfId="66" applyFont="1" applyFill="1" applyBorder="1" applyAlignment="1">
      <alignment horizontal="center" vertical="center" wrapText="1"/>
      <protection/>
    </xf>
    <xf numFmtId="0" fontId="13" fillId="45" borderId="24" xfId="66" applyFont="1" applyFill="1" applyBorder="1" applyAlignment="1">
      <alignment horizontal="center" vertical="center" wrapText="1"/>
      <protection/>
    </xf>
    <xf numFmtId="165" fontId="22" fillId="41" borderId="24" xfId="78" applyNumberFormat="1" applyFont="1" applyFill="1" applyBorder="1" applyAlignment="1">
      <alignment horizontal="center" vertical="center" wrapText="1"/>
      <protection/>
    </xf>
    <xf numFmtId="49" fontId="34" fillId="41" borderId="0" xfId="72" applyNumberFormat="1" applyFont="1" applyFill="1" applyAlignment="1">
      <alignment horizontal="center" vertical="center"/>
      <protection/>
    </xf>
    <xf numFmtId="49" fontId="34" fillId="41" borderId="0" xfId="72" applyNumberFormat="1" applyFont="1" applyFill="1" applyAlignment="1">
      <alignment horizontal="center" vertical="center" wrapText="1"/>
      <protection/>
    </xf>
    <xf numFmtId="0" fontId="34" fillId="45" borderId="0" xfId="72" applyFont="1" applyFill="1" applyBorder="1" applyAlignment="1">
      <alignment horizontal="center" vertical="center"/>
      <protection/>
    </xf>
    <xf numFmtId="0" fontId="5" fillId="45" borderId="0" xfId="66" applyFill="1" applyAlignment="1">
      <alignment horizontal="center" vertical="center"/>
      <protection/>
    </xf>
    <xf numFmtId="0" fontId="22" fillId="45" borderId="12" xfId="66" applyFont="1" applyFill="1" applyBorder="1" applyAlignment="1">
      <alignment horizontal="center" vertical="center" wrapText="1"/>
      <protection/>
    </xf>
    <xf numFmtId="0" fontId="12" fillId="45" borderId="15" xfId="72" applyFont="1" applyFill="1" applyBorder="1" applyAlignment="1">
      <alignment horizontal="center" vertical="center" wrapText="1"/>
      <protection/>
    </xf>
    <xf numFmtId="0" fontId="12" fillId="45" borderId="25" xfId="72" applyFont="1" applyFill="1" applyBorder="1" applyAlignment="1">
      <alignment horizontal="center" vertical="center" wrapText="1"/>
      <protection/>
    </xf>
    <xf numFmtId="0" fontId="12" fillId="45" borderId="26" xfId="72" applyFont="1" applyFill="1" applyBorder="1" applyAlignment="1">
      <alignment horizontal="center" vertical="center" wrapText="1"/>
      <protection/>
    </xf>
    <xf numFmtId="0" fontId="12" fillId="45" borderId="17" xfId="72" applyFont="1" applyFill="1" applyBorder="1" applyAlignment="1">
      <alignment horizontal="center" vertical="center" wrapText="1"/>
      <protection/>
    </xf>
    <xf numFmtId="0" fontId="12" fillId="45" borderId="21" xfId="72" applyFont="1" applyFill="1" applyBorder="1" applyAlignment="1">
      <alignment horizontal="center" vertical="center" wrapText="1"/>
      <protection/>
    </xf>
    <xf numFmtId="0" fontId="12" fillId="45" borderId="27" xfId="72" applyFont="1" applyFill="1" applyBorder="1" applyAlignment="1">
      <alignment horizontal="center" vertical="center" wrapText="1"/>
      <protection/>
    </xf>
    <xf numFmtId="0" fontId="12" fillId="45" borderId="12" xfId="72" applyFont="1" applyFill="1" applyBorder="1" applyAlignment="1">
      <alignment horizontal="center" vertical="center" wrapText="1"/>
      <protection/>
    </xf>
    <xf numFmtId="49" fontId="12" fillId="45" borderId="12" xfId="72" applyNumberFormat="1" applyFont="1" applyFill="1" applyBorder="1" applyAlignment="1">
      <alignment horizontal="center" vertical="center" wrapText="1"/>
      <protection/>
    </xf>
    <xf numFmtId="0" fontId="102" fillId="0" borderId="0" xfId="71" applyFont="1" applyAlignment="1">
      <alignment horizontal="center" vertical="center" wrapText="1"/>
      <protection/>
    </xf>
    <xf numFmtId="0" fontId="103" fillId="0" borderId="0" xfId="71" applyFont="1" applyAlignment="1">
      <alignment wrapText="1"/>
      <protection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Alignment="1">
      <alignment horizontal="center"/>
      <protection/>
    </xf>
    <xf numFmtId="0" fontId="22" fillId="0" borderId="18" xfId="66" applyFont="1" applyBorder="1" applyAlignment="1">
      <alignment horizontal="center" vertical="center" wrapText="1"/>
      <protection/>
    </xf>
    <xf numFmtId="0" fontId="22" fillId="0" borderId="28" xfId="66" applyFont="1" applyBorder="1" applyAlignment="1">
      <alignment horizontal="center" vertical="center" wrapText="1"/>
      <protection/>
    </xf>
    <xf numFmtId="0" fontId="23" fillId="0" borderId="24" xfId="66" applyFont="1" applyBorder="1" applyAlignment="1">
      <alignment horizontal="center" vertical="center"/>
      <protection/>
    </xf>
    <xf numFmtId="0" fontId="22" fillId="0" borderId="12" xfId="66" applyFont="1" applyBorder="1" applyAlignment="1">
      <alignment horizontal="center" vertical="center" wrapText="1"/>
      <protection/>
    </xf>
    <xf numFmtId="0" fontId="23" fillId="0" borderId="12" xfId="66" applyFont="1" applyBorder="1" applyAlignment="1">
      <alignment/>
      <protection/>
    </xf>
    <xf numFmtId="0" fontId="12" fillId="0" borderId="0" xfId="75" applyFont="1" applyFill="1" applyBorder="1" applyAlignment="1">
      <alignment/>
      <protection/>
    </xf>
    <xf numFmtId="0" fontId="11" fillId="0" borderId="18" xfId="75" applyFont="1" applyBorder="1" applyAlignment="1">
      <alignment horizontal="center" vertical="center" wrapText="1"/>
      <protection/>
    </xf>
    <xf numFmtId="0" fontId="11" fillId="0" borderId="28" xfId="75" applyFont="1" applyBorder="1" applyAlignment="1">
      <alignment horizontal="center" vertical="center" wrapText="1"/>
      <protection/>
    </xf>
    <xf numFmtId="0" fontId="11" fillId="0" borderId="24" xfId="75" applyFont="1" applyBorder="1" applyAlignment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 3 3" xfId="73"/>
    <cellStyle name="Обычный 4" xfId="74"/>
    <cellStyle name="Обычный 5" xfId="75"/>
    <cellStyle name="Обычный 6" xfId="76"/>
    <cellStyle name="Обычный_tmp" xfId="77"/>
    <cellStyle name="Обычный_Приложение 1 объем доходов декабрь" xfId="78"/>
    <cellStyle name="Отдельная ячейка" xfId="79"/>
    <cellStyle name="Отдельная ячейка - константа" xfId="80"/>
    <cellStyle name="Отдельная ячейка - константа [печать]" xfId="81"/>
    <cellStyle name="Отдельная ячейка [печать]" xfId="82"/>
    <cellStyle name="Отдельная ячейка-результат" xfId="83"/>
    <cellStyle name="Отдельная ячейка-результат [печать]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ойства элементов измерения" xfId="90"/>
    <cellStyle name="Свойства элементов измерения [печать]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  <cellStyle name="Элементы осей" xfId="97"/>
    <cellStyle name="Элементы осей [печать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41;&#1102;&#1076;&#1078;&#1077;&#1090;&#1099;%20&#1087;&#1086;&#1089;&#1077;&#1083;&#1077;&#1085;&#1080;&#1081;%202017-2019%20&#1075;&#1075;\&#1040;&#1085;&#1090;&#1091;&#1096;&#1077;&#1074;&#1086;\&#1040;&#1085;&#1090;&#1091;&#1096;&#1077;&#1074;&#1086;%20&#1041;&#1102;&#1076;&#1078;&#1077;&#1090;%20&#1085;&#1072;%202017-2019\&#1040;&#1085;&#1090;&#1091;&#1096;&#1077;&#1074;&#1086;%20(&#1089;&#1077;&#1085;&#1090;&#1103;&#1073;&#1088;&#1100;)\&#1040;&#1053;&#1058;&#1059;&#1064;&#1045;&#1042;&#1054;%20&#1055;&#1088;&#1080;&#1083;&#1086;&#1078;&#1077;&#1080;&#1077;%20&#8470;%201(1),2(2),5(3),6(4),10(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41;&#1070;&#1044;&#1046;&#1045;&#1058;%20&#1055;&#1054;&#1057;&#1045;&#1051;&#1045;&#1053;&#1048;&#1049;%202020-2022\&#1041;&#1070;&#1044;&#1046;&#1045;&#1058;%202020-2022%20&#1075;&#1075;\&#1040;&#1085;&#1090;&#1091;&#1096;&#1077;&#1074;&#1086;%20&#1073;&#1102;&#1076;&#1078;&#1077;&#1090;%202020-2022\&#1055;&#1054;&#1055;&#1056;&#1040;&#1042;&#1050;&#1048;\&#1040;&#1085;&#1090;&#1091;&#1096;&#1077;&#1074;&#1086;%20&#1087;&#1086;&#1087;&#1088;&#1072;&#1074;&#1082;&#1080;%20(&#1076;&#1077;&#1082;&#1072;&#1073;&#1088;&#1100;)\&#1040;&#1053;&#1058;&#1059;&#1064;&#1045;&#1042;&#1054;%20&#1055;&#1088;&#1080;&#1083;&#1086;&#1078;&#1077;&#1085;&#1080;&#1077;%201,2,4,5,6,7,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-1"/>
      <sheetName val="приложение 10."/>
      <sheetName val="приложение 11"/>
      <sheetName val="приложение 12"/>
      <sheetName val="приложение 13"/>
      <sheetName val="приложение 10"/>
    </sheetNames>
    <sheetDataSet>
      <sheetData sheetId="3">
        <row r="142">
          <cell r="J142">
            <v>743.2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</sheetNames>
    <sheetDataSet>
      <sheetData sheetId="3">
        <row r="106">
          <cell r="J106">
            <v>213.3</v>
          </cell>
        </row>
        <row r="109">
          <cell r="J109">
            <v>6.5</v>
          </cell>
        </row>
        <row r="112">
          <cell r="J112">
            <v>100</v>
          </cell>
        </row>
        <row r="126">
          <cell r="J126">
            <v>1737.2</v>
          </cell>
        </row>
        <row r="137">
          <cell r="J137">
            <v>113.5</v>
          </cell>
        </row>
        <row r="141">
          <cell r="J141">
            <v>38</v>
          </cell>
        </row>
        <row r="156">
          <cell r="J156">
            <v>650.9000000000001</v>
          </cell>
        </row>
        <row r="159">
          <cell r="J159">
            <v>220</v>
          </cell>
        </row>
        <row r="170">
          <cell r="J170">
            <v>1486.7</v>
          </cell>
        </row>
        <row r="173">
          <cell r="J173">
            <v>64.6</v>
          </cell>
        </row>
        <row r="177">
          <cell r="J177">
            <v>161.1</v>
          </cell>
        </row>
        <row r="183">
          <cell r="J183">
            <v>53.89999999999999</v>
          </cell>
        </row>
        <row r="186">
          <cell r="J186">
            <v>101.00000000000001</v>
          </cell>
        </row>
        <row r="188">
          <cell r="J188">
            <v>38.1</v>
          </cell>
        </row>
        <row r="211">
          <cell r="J211">
            <v>384.9</v>
          </cell>
        </row>
        <row r="223">
          <cell r="J223">
            <v>3</v>
          </cell>
        </row>
        <row r="242">
          <cell r="J242">
            <v>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"/>
  <sheetViews>
    <sheetView view="pageBreakPreview" zoomScale="110" zoomScaleSheetLayoutView="110" zoomScalePageLayoutView="0" workbookViewId="0" topLeftCell="A1">
      <selection activeCell="D3" sqref="D3:F3"/>
    </sheetView>
  </sheetViews>
  <sheetFormatPr defaultColWidth="9.00390625" defaultRowHeight="12.75"/>
  <cols>
    <col min="1" max="1" width="30.125" style="0" customWidth="1"/>
    <col min="2" max="2" width="10.375" style="0" customWidth="1"/>
    <col min="3" max="3" width="24.375" style="0" customWidth="1"/>
    <col min="4" max="4" width="12.00390625" style="0" customWidth="1"/>
    <col min="5" max="5" width="12.125" style="0" customWidth="1"/>
  </cols>
  <sheetData>
    <row r="1" spans="4:6" ht="12.75">
      <c r="D1" s="457" t="s">
        <v>205</v>
      </c>
      <c r="E1" s="458"/>
      <c r="F1" s="458"/>
    </row>
    <row r="2" spans="4:6" ht="12.75">
      <c r="D2" s="457" t="s">
        <v>6</v>
      </c>
      <c r="E2" s="458"/>
      <c r="F2" s="458"/>
    </row>
    <row r="3" spans="4:6" ht="12.75">
      <c r="D3" s="457" t="s">
        <v>349</v>
      </c>
      <c r="E3" s="458"/>
      <c r="F3" s="458"/>
    </row>
    <row r="4" spans="4:6" ht="12.75">
      <c r="D4" s="457" t="s">
        <v>7</v>
      </c>
      <c r="E4" s="458"/>
      <c r="F4" s="458"/>
    </row>
    <row r="6" spans="1:10" ht="15.75" customHeight="1">
      <c r="A6" s="459" t="s">
        <v>331</v>
      </c>
      <c r="B6" s="459"/>
      <c r="C6" s="459"/>
      <c r="D6" s="459"/>
      <c r="E6" s="459"/>
      <c r="F6" s="71"/>
      <c r="G6" s="6"/>
      <c r="H6" s="6"/>
      <c r="I6" s="6"/>
      <c r="J6" s="6"/>
    </row>
    <row r="7" spans="1:10" ht="15.75" hidden="1">
      <c r="A7" s="452"/>
      <c r="B7" s="452"/>
      <c r="C7" s="460"/>
      <c r="D7" s="460"/>
      <c r="E7" s="460"/>
      <c r="F7" s="71"/>
      <c r="G7" s="6"/>
      <c r="H7" s="6"/>
      <c r="I7" s="6"/>
      <c r="J7" s="6"/>
    </row>
    <row r="8" spans="1:5" ht="8.25" customHeight="1">
      <c r="A8" s="452"/>
      <c r="B8" s="452"/>
      <c r="C8" s="452"/>
      <c r="D8" s="452"/>
      <c r="E8" s="452"/>
    </row>
    <row r="9" ht="12.75">
      <c r="E9" s="5" t="s">
        <v>4</v>
      </c>
    </row>
    <row r="10" spans="1:5" ht="12.75">
      <c r="A10" s="453" t="s">
        <v>8</v>
      </c>
      <c r="B10" s="455" t="s">
        <v>11</v>
      </c>
      <c r="C10" s="456"/>
      <c r="D10" s="453" t="s">
        <v>10</v>
      </c>
      <c r="E10" s="453" t="s">
        <v>9</v>
      </c>
    </row>
    <row r="11" spans="1:6" ht="129.75" customHeight="1">
      <c r="A11" s="454"/>
      <c r="B11" s="4" t="s">
        <v>12</v>
      </c>
      <c r="C11" s="4" t="s">
        <v>13</v>
      </c>
      <c r="D11" s="454"/>
      <c r="E11" s="454"/>
      <c r="F11" s="1"/>
    </row>
    <row r="12" spans="1:6" ht="14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1"/>
    </row>
    <row r="13" spans="1:6" ht="63.75" customHeight="1">
      <c r="A13" s="73" t="s">
        <v>129</v>
      </c>
      <c r="B13" s="73"/>
      <c r="C13" s="4"/>
      <c r="D13" s="74">
        <f>D15</f>
        <v>45.600000000000364</v>
      </c>
      <c r="E13" s="74">
        <f>E15</f>
        <v>-454.8000000000011</v>
      </c>
      <c r="F13" s="1"/>
    </row>
    <row r="14" spans="1:6" ht="13.5" customHeight="1">
      <c r="A14" s="3" t="s">
        <v>130</v>
      </c>
      <c r="B14" s="3"/>
      <c r="C14" s="2"/>
      <c r="D14" s="7"/>
      <c r="E14" s="7"/>
      <c r="F14" s="1"/>
    </row>
    <row r="15" spans="1:6" ht="39.75" customHeight="1">
      <c r="A15" s="3" t="s">
        <v>131</v>
      </c>
      <c r="B15" s="3"/>
      <c r="C15" s="2"/>
      <c r="D15" s="7">
        <f>D18</f>
        <v>45.600000000000364</v>
      </c>
      <c r="E15" s="7">
        <f>E18</f>
        <v>-454.8000000000011</v>
      </c>
      <c r="F15" s="1"/>
    </row>
    <row r="16" spans="1:6" ht="15.75" customHeight="1">
      <c r="A16" s="3" t="s">
        <v>132</v>
      </c>
      <c r="B16" s="3"/>
      <c r="C16" s="2"/>
      <c r="D16" s="7"/>
      <c r="E16" s="7"/>
      <c r="F16" s="1"/>
    </row>
    <row r="17" spans="1:6" ht="31.5" customHeight="1">
      <c r="A17" s="73" t="s">
        <v>140</v>
      </c>
      <c r="B17" s="4">
        <v>801</v>
      </c>
      <c r="C17" s="4"/>
      <c r="D17" s="74"/>
      <c r="E17" s="74"/>
      <c r="F17" s="1"/>
    </row>
    <row r="18" spans="1:6" ht="34.5" customHeight="1">
      <c r="A18" s="3" t="s">
        <v>3</v>
      </c>
      <c r="B18" s="2">
        <v>801</v>
      </c>
      <c r="C18" s="2" t="s">
        <v>2</v>
      </c>
      <c r="D18" s="7">
        <f>D20+D19</f>
        <v>45.600000000000364</v>
      </c>
      <c r="E18" s="7">
        <f>E20+E19</f>
        <v>-454.8000000000011</v>
      </c>
      <c r="F18" s="1"/>
    </row>
    <row r="19" spans="1:6" ht="43.5" customHeight="1">
      <c r="A19" s="3" t="s">
        <v>133</v>
      </c>
      <c r="B19" s="2">
        <v>801</v>
      </c>
      <c r="C19" s="2" t="s">
        <v>15</v>
      </c>
      <c r="D19" s="7">
        <f>-'Доходы(2)'!D14</f>
        <v>-11802.4</v>
      </c>
      <c r="E19" s="7">
        <v>-11923.7</v>
      </c>
      <c r="F19" s="1"/>
    </row>
    <row r="20" spans="1:6" ht="45" customHeight="1">
      <c r="A20" s="3" t="s">
        <v>1</v>
      </c>
      <c r="B20" s="2">
        <v>801</v>
      </c>
      <c r="C20" s="2" t="s">
        <v>0</v>
      </c>
      <c r="D20" s="7">
        <f>'Расходы (3)'!D48</f>
        <v>11848</v>
      </c>
      <c r="E20" s="7">
        <v>11468.9</v>
      </c>
      <c r="F20" s="1"/>
    </row>
    <row r="21" ht="12.75">
      <c r="F21" s="1"/>
    </row>
    <row r="22" ht="12.75">
      <c r="F22" s="1"/>
    </row>
  </sheetData>
  <sheetProtection/>
  <mergeCells count="11">
    <mergeCell ref="A7:E7"/>
    <mergeCell ref="A8:E8"/>
    <mergeCell ref="A10:A11"/>
    <mergeCell ref="B10:C10"/>
    <mergeCell ref="D10:D11"/>
    <mergeCell ref="E10:E11"/>
    <mergeCell ref="D1:F1"/>
    <mergeCell ref="D2:F2"/>
    <mergeCell ref="D3:F3"/>
    <mergeCell ref="D4:F4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view="pageBreakPreview" zoomScaleSheetLayoutView="100" zoomScalePageLayoutView="0" workbookViewId="0" topLeftCell="A7">
      <selection activeCell="C13" sqref="C13"/>
    </sheetView>
  </sheetViews>
  <sheetFormatPr defaultColWidth="9.00390625" defaultRowHeight="12.75"/>
  <cols>
    <col min="1" max="1" width="37.625" style="127" customWidth="1"/>
    <col min="2" max="2" width="31.625" style="127" customWidth="1"/>
    <col min="3" max="3" width="13.75390625" style="127" customWidth="1"/>
    <col min="4" max="4" width="14.00390625" style="127" customWidth="1"/>
    <col min="5" max="16384" width="9.125" style="127" customWidth="1"/>
  </cols>
  <sheetData>
    <row r="1" spans="2:9" s="42" customFormat="1" ht="15.75">
      <c r="B1" s="45"/>
      <c r="C1" s="476" t="s">
        <v>5</v>
      </c>
      <c r="D1" s="476"/>
      <c r="E1" s="477"/>
      <c r="F1" s="477"/>
      <c r="G1" s="477"/>
      <c r="H1" s="43"/>
      <c r="I1" s="43"/>
    </row>
    <row r="2" spans="2:9" s="42" customFormat="1" ht="15.75">
      <c r="B2" s="45"/>
      <c r="C2" s="476" t="s">
        <v>6</v>
      </c>
      <c r="D2" s="476"/>
      <c r="E2" s="477"/>
      <c r="F2" s="477"/>
      <c r="G2" s="477"/>
      <c r="H2" s="43"/>
      <c r="I2" s="43"/>
    </row>
    <row r="3" spans="2:9" s="42" customFormat="1" ht="15.75" customHeight="1">
      <c r="B3" s="45"/>
      <c r="C3" s="476" t="s">
        <v>64</v>
      </c>
      <c r="D3" s="476"/>
      <c r="E3" s="477"/>
      <c r="F3" s="477"/>
      <c r="G3" s="477"/>
      <c r="H3" s="43"/>
      <c r="I3" s="43"/>
    </row>
    <row r="4" spans="2:9" s="42" customFormat="1" ht="15.75">
      <c r="B4" s="45"/>
      <c r="C4" s="476" t="s">
        <v>201</v>
      </c>
      <c r="D4" s="476"/>
      <c r="E4" s="477"/>
      <c r="F4" s="477"/>
      <c r="G4" s="477"/>
      <c r="H4" s="43"/>
      <c r="I4" s="43"/>
    </row>
    <row r="5" spans="2:9" s="42" customFormat="1" ht="15.75">
      <c r="B5" s="45"/>
      <c r="C5" s="476"/>
      <c r="D5" s="476"/>
      <c r="E5" s="477"/>
      <c r="F5" s="477"/>
      <c r="G5" s="477"/>
      <c r="H5" s="43"/>
      <c r="I5" s="43"/>
    </row>
    <row r="6" spans="2:3" ht="11.25" customHeight="1">
      <c r="B6" s="528"/>
      <c r="C6" s="528"/>
    </row>
    <row r="7" spans="1:4" ht="90" customHeight="1">
      <c r="A7" s="521" t="s">
        <v>200</v>
      </c>
      <c r="B7" s="521"/>
      <c r="C7" s="521"/>
      <c r="D7" s="521"/>
    </row>
    <row r="8" spans="1:3" ht="11.25" customHeight="1">
      <c r="A8" s="99"/>
      <c r="B8" s="100"/>
      <c r="C8" s="100"/>
    </row>
    <row r="9" spans="2:4" ht="14.25" customHeight="1">
      <c r="B9" s="480" t="s">
        <v>90</v>
      </c>
      <c r="C9" s="480"/>
      <c r="D9" s="480"/>
    </row>
    <row r="10" spans="1:4" ht="36" customHeight="1">
      <c r="A10" s="128" t="s">
        <v>197</v>
      </c>
      <c r="B10" s="128" t="s">
        <v>118</v>
      </c>
      <c r="C10" s="64" t="s">
        <v>86</v>
      </c>
      <c r="D10" s="65" t="s">
        <v>9</v>
      </c>
    </row>
    <row r="11" spans="1:4" ht="18.75">
      <c r="A11" s="128">
        <v>1</v>
      </c>
      <c r="B11" s="128">
        <v>2</v>
      </c>
      <c r="C11" s="128">
        <v>3</v>
      </c>
      <c r="D11" s="138"/>
    </row>
    <row r="12" spans="1:4" ht="22.5" customHeight="1">
      <c r="A12" s="529" t="s">
        <v>117</v>
      </c>
      <c r="B12" s="530"/>
      <c r="C12" s="531"/>
      <c r="D12" s="138"/>
    </row>
    <row r="13" spans="1:4" ht="109.5" customHeight="1">
      <c r="A13" s="116" t="s">
        <v>16</v>
      </c>
      <c r="B13" s="117" t="s">
        <v>202</v>
      </c>
      <c r="C13" s="129">
        <f>'[1]приложение 6'!J142</f>
        <v>743.2</v>
      </c>
      <c r="D13" s="129">
        <v>743.2</v>
      </c>
    </row>
    <row r="14" spans="1:4" ht="19.5" customHeight="1">
      <c r="A14" s="128" t="s">
        <v>116</v>
      </c>
      <c r="B14" s="128"/>
      <c r="C14" s="130">
        <f>C13</f>
        <v>743.2</v>
      </c>
      <c r="D14" s="130">
        <f>D13</f>
        <v>743.2</v>
      </c>
    </row>
    <row r="15" spans="1:4" ht="18.75">
      <c r="A15" s="529" t="s">
        <v>115</v>
      </c>
      <c r="B15" s="530"/>
      <c r="C15" s="531"/>
      <c r="D15" s="138"/>
    </row>
    <row r="16" spans="1:4" s="134" customFormat="1" ht="62.25" customHeight="1">
      <c r="A16" s="131" t="s">
        <v>198</v>
      </c>
      <c r="B16" s="132" t="s">
        <v>199</v>
      </c>
      <c r="C16" s="133">
        <f>C13</f>
        <v>743.2</v>
      </c>
      <c r="D16" s="133">
        <f>D13</f>
        <v>743.2</v>
      </c>
    </row>
    <row r="17" spans="1:4" ht="26.25" customHeight="1">
      <c r="A17" s="135" t="s">
        <v>114</v>
      </c>
      <c r="B17" s="135"/>
      <c r="C17" s="136">
        <f>C16</f>
        <v>743.2</v>
      </c>
      <c r="D17" s="136">
        <f>D16</f>
        <v>743.2</v>
      </c>
    </row>
    <row r="18" ht="16.5" customHeight="1">
      <c r="C18" s="137"/>
    </row>
  </sheetData>
  <sheetProtection/>
  <mergeCells count="10">
    <mergeCell ref="B9:D9"/>
    <mergeCell ref="A7:D7"/>
    <mergeCell ref="B6:C6"/>
    <mergeCell ref="A12:C12"/>
    <mergeCell ref="A15:C15"/>
    <mergeCell ref="C1:G1"/>
    <mergeCell ref="C2:G2"/>
    <mergeCell ref="C3:G3"/>
    <mergeCell ref="C4:G4"/>
    <mergeCell ref="C5:G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view="pageBreakPreview" zoomScale="110" zoomScaleSheetLayoutView="110" zoomScalePageLayoutView="0" workbookViewId="0" topLeftCell="A10">
      <selection activeCell="A23" sqref="A23"/>
    </sheetView>
  </sheetViews>
  <sheetFormatPr defaultColWidth="9.00390625" defaultRowHeight="12.75"/>
  <cols>
    <col min="1" max="1" width="35.125" style="0" customWidth="1"/>
    <col min="2" max="2" width="9.125" style="0" customWidth="1"/>
    <col min="3" max="3" width="19.625" style="0" customWidth="1"/>
    <col min="4" max="4" width="12.00390625" style="0" customWidth="1"/>
    <col min="5" max="5" width="12.125" style="0" customWidth="1"/>
  </cols>
  <sheetData>
    <row r="1" spans="4:6" ht="12.75">
      <c r="D1" s="457" t="s">
        <v>205</v>
      </c>
      <c r="E1" s="458"/>
      <c r="F1" s="458"/>
    </row>
    <row r="2" spans="4:6" ht="12.75">
      <c r="D2" s="457" t="s">
        <v>6</v>
      </c>
      <c r="E2" s="458"/>
      <c r="F2" s="458"/>
    </row>
    <row r="3" spans="4:6" ht="12.75">
      <c r="D3" s="457" t="s">
        <v>14</v>
      </c>
      <c r="E3" s="458"/>
      <c r="F3" s="458"/>
    </row>
    <row r="4" spans="4:6" ht="12.75">
      <c r="D4" s="457" t="s">
        <v>63</v>
      </c>
      <c r="E4" s="458"/>
      <c r="F4" s="458"/>
    </row>
    <row r="6" spans="1:10" ht="79.5" customHeight="1">
      <c r="A6" s="452" t="s">
        <v>207</v>
      </c>
      <c r="B6" s="452"/>
      <c r="C6" s="469"/>
      <c r="D6" s="469"/>
      <c r="E6" s="469"/>
      <c r="F6" s="71"/>
      <c r="G6" s="6"/>
      <c r="H6" s="6"/>
      <c r="I6" s="6"/>
      <c r="J6" s="6"/>
    </row>
    <row r="7" ht="12.75">
      <c r="E7" s="5" t="s">
        <v>4</v>
      </c>
    </row>
    <row r="8" spans="1:5" ht="12.75">
      <c r="A8" s="453" t="s">
        <v>8</v>
      </c>
      <c r="B8" s="455" t="s">
        <v>11</v>
      </c>
      <c r="C8" s="456"/>
      <c r="D8" s="453" t="s">
        <v>10</v>
      </c>
      <c r="E8" s="453" t="s">
        <v>9</v>
      </c>
    </row>
    <row r="9" spans="1:6" ht="129.75" customHeight="1">
      <c r="A9" s="454"/>
      <c r="B9" s="465" t="s">
        <v>13</v>
      </c>
      <c r="C9" s="464"/>
      <c r="D9" s="454"/>
      <c r="E9" s="454"/>
      <c r="F9" s="1"/>
    </row>
    <row r="10" spans="1:6" ht="14.25" customHeight="1">
      <c r="A10" s="4">
        <v>1</v>
      </c>
      <c r="B10" s="465">
        <v>2</v>
      </c>
      <c r="C10" s="464"/>
      <c r="D10" s="4">
        <v>3</v>
      </c>
      <c r="E10" s="4">
        <v>4</v>
      </c>
      <c r="F10" s="1"/>
    </row>
    <row r="11" spans="1:6" ht="63.75" customHeight="1">
      <c r="A11" s="73" t="s">
        <v>129</v>
      </c>
      <c r="B11" s="466"/>
      <c r="C11" s="467"/>
      <c r="D11" s="74">
        <f>D12</f>
        <v>45.600000000000364</v>
      </c>
      <c r="E11" s="74">
        <f>E12</f>
        <v>-454.8000000000011</v>
      </c>
      <c r="F11" s="1"/>
    </row>
    <row r="12" spans="1:6" ht="28.5" customHeight="1">
      <c r="A12" s="3" t="s">
        <v>134</v>
      </c>
      <c r="B12" s="468"/>
      <c r="C12" s="467"/>
      <c r="D12" s="7">
        <f>D13</f>
        <v>45.600000000000364</v>
      </c>
      <c r="E12" s="7">
        <f>E13</f>
        <v>-454.8000000000011</v>
      </c>
      <c r="F12" s="1"/>
    </row>
    <row r="13" spans="1:6" ht="34.5" customHeight="1">
      <c r="A13" s="3" t="s">
        <v>3</v>
      </c>
      <c r="B13" s="463" t="s">
        <v>2</v>
      </c>
      <c r="C13" s="464"/>
      <c r="D13" s="7">
        <f>D15+D14</f>
        <v>45.600000000000364</v>
      </c>
      <c r="E13" s="7">
        <f>E15+E14</f>
        <v>-454.8000000000011</v>
      </c>
      <c r="F13" s="1"/>
    </row>
    <row r="14" spans="1:6" ht="43.5" customHeight="1">
      <c r="A14" s="3" t="s">
        <v>133</v>
      </c>
      <c r="B14" s="461" t="s">
        <v>15</v>
      </c>
      <c r="C14" s="462"/>
      <c r="D14" s="7">
        <f>'Источники (1)'!D19</f>
        <v>-11802.4</v>
      </c>
      <c r="E14" s="7">
        <f>'Источники (1)'!E19</f>
        <v>-11923.7</v>
      </c>
      <c r="F14" s="1"/>
    </row>
    <row r="15" spans="1:6" ht="45" customHeight="1">
      <c r="A15" s="3" t="s">
        <v>1</v>
      </c>
      <c r="B15" s="463" t="s">
        <v>0</v>
      </c>
      <c r="C15" s="464"/>
      <c r="D15" s="7">
        <f>'Источники (1)'!D20</f>
        <v>11848</v>
      </c>
      <c r="E15" s="7">
        <f>'Источники (1)'!E20</f>
        <v>11468.9</v>
      </c>
      <c r="F15" s="1"/>
    </row>
    <row r="16" ht="12.75">
      <c r="F16" s="1"/>
    </row>
    <row r="17" ht="12.75">
      <c r="F17" s="1"/>
    </row>
  </sheetData>
  <sheetProtection/>
  <mergeCells count="16">
    <mergeCell ref="D1:F1"/>
    <mergeCell ref="D2:F2"/>
    <mergeCell ref="D3:F3"/>
    <mergeCell ref="D4:F4"/>
    <mergeCell ref="A6:E6"/>
    <mergeCell ref="A8:A9"/>
    <mergeCell ref="B8:C8"/>
    <mergeCell ref="D8:D9"/>
    <mergeCell ref="E8:E9"/>
    <mergeCell ref="B9:C9"/>
    <mergeCell ref="B14:C14"/>
    <mergeCell ref="B15:C15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65"/>
  <sheetViews>
    <sheetView view="pageBreakPreview" zoomScaleSheetLayoutView="100" zoomScalePageLayoutView="0" workbookViewId="0" topLeftCell="B1">
      <selection activeCell="D3" sqref="D3:F3"/>
    </sheetView>
  </sheetViews>
  <sheetFormatPr defaultColWidth="9.00390625" defaultRowHeight="12.75"/>
  <cols>
    <col min="1" max="1" width="7.875" style="0" hidden="1" customWidth="1"/>
    <col min="2" max="2" width="21.125" style="12" customWidth="1"/>
    <col min="3" max="3" width="40.375" style="12" customWidth="1"/>
    <col min="4" max="4" width="16.25390625" style="12" customWidth="1"/>
    <col min="5" max="5" width="12.375" style="12" customWidth="1"/>
    <col min="6" max="6" width="0.37109375" style="12" customWidth="1"/>
    <col min="7" max="8" width="9.125" style="11" customWidth="1"/>
  </cols>
  <sheetData>
    <row r="1" spans="4:6" ht="15.75">
      <c r="D1" s="457" t="s">
        <v>205</v>
      </c>
      <c r="E1" s="458"/>
      <c r="F1" s="458"/>
    </row>
    <row r="2" spans="4:6" ht="15.75">
      <c r="D2" s="457" t="s">
        <v>6</v>
      </c>
      <c r="E2" s="458"/>
      <c r="F2" s="458"/>
    </row>
    <row r="3" spans="4:6" ht="15.75">
      <c r="D3" s="457" t="s">
        <v>348</v>
      </c>
      <c r="E3" s="458"/>
      <c r="F3" s="458"/>
    </row>
    <row r="4" spans="4:6" ht="15.75">
      <c r="D4" s="457" t="s">
        <v>63</v>
      </c>
      <c r="E4" s="458"/>
      <c r="F4" s="458"/>
    </row>
    <row r="5" spans="4:6" ht="5.25" customHeight="1">
      <c r="D5" s="9"/>
      <c r="E5" s="10"/>
      <c r="F5" s="10"/>
    </row>
    <row r="6" spans="1:6" ht="21.75" customHeight="1">
      <c r="A6" s="475" t="s">
        <v>260</v>
      </c>
      <c r="B6" s="475"/>
      <c r="C6" s="475"/>
      <c r="D6" s="475"/>
      <c r="E6" s="475"/>
      <c r="F6" s="224"/>
    </row>
    <row r="7" spans="1:6" ht="48.75" customHeight="1">
      <c r="A7" s="470" t="s">
        <v>294</v>
      </c>
      <c r="B7" s="471"/>
      <c r="C7" s="471"/>
      <c r="D7" s="471"/>
      <c r="E7" s="471"/>
      <c r="F7" s="471"/>
    </row>
    <row r="8" ht="11.25" customHeight="1">
      <c r="E8" s="75" t="s">
        <v>138</v>
      </c>
    </row>
    <row r="9" spans="1:6" ht="0.75" customHeight="1">
      <c r="A9" s="245"/>
      <c r="B9" s="257"/>
      <c r="C9" s="473" t="s">
        <v>62</v>
      </c>
      <c r="D9" s="474" t="s">
        <v>10</v>
      </c>
      <c r="E9" s="474" t="s">
        <v>9</v>
      </c>
      <c r="F9" s="472"/>
    </row>
    <row r="10" spans="1:6" ht="4.5" customHeight="1" hidden="1">
      <c r="A10" s="246"/>
      <c r="B10" s="257"/>
      <c r="C10" s="473"/>
      <c r="D10" s="474"/>
      <c r="E10" s="474"/>
      <c r="F10" s="472"/>
    </row>
    <row r="11" spans="1:6" ht="19.5" customHeight="1" hidden="1">
      <c r="A11" s="247"/>
      <c r="B11" s="257"/>
      <c r="C11" s="473"/>
      <c r="D11" s="474"/>
      <c r="E11" s="474"/>
      <c r="F11" s="472"/>
    </row>
    <row r="12" spans="1:6" ht="49.5" customHeight="1">
      <c r="A12" s="248" t="s">
        <v>61</v>
      </c>
      <c r="B12" s="233" t="s">
        <v>283</v>
      </c>
      <c r="C12" s="473"/>
      <c r="D12" s="474"/>
      <c r="E12" s="474"/>
      <c r="F12" s="29"/>
    </row>
    <row r="13" spans="1:8" s="232" customFormat="1" ht="12.75" customHeight="1">
      <c r="A13" s="249">
        <v>1</v>
      </c>
      <c r="B13" s="228">
        <v>1</v>
      </c>
      <c r="C13" s="228">
        <v>2</v>
      </c>
      <c r="D13" s="229">
        <v>3</v>
      </c>
      <c r="E13" s="229">
        <v>4</v>
      </c>
      <c r="F13" s="230"/>
      <c r="G13" s="231"/>
      <c r="H13" s="231"/>
    </row>
    <row r="14" spans="1:6" ht="18" customHeight="1">
      <c r="A14" s="250"/>
      <c r="B14" s="28"/>
      <c r="C14" s="27" t="s">
        <v>60</v>
      </c>
      <c r="D14" s="26">
        <f>D15+D49</f>
        <v>11802.4</v>
      </c>
      <c r="E14" s="26">
        <f>E15+E49</f>
        <v>11820.3</v>
      </c>
      <c r="F14" s="25"/>
    </row>
    <row r="15" spans="1:6" ht="17.25" customHeight="1">
      <c r="A15" s="251" t="s">
        <v>135</v>
      </c>
      <c r="B15" s="234" t="s">
        <v>59</v>
      </c>
      <c r="C15" s="242" t="s">
        <v>58</v>
      </c>
      <c r="D15" s="16">
        <f>D16+D21+D27+D29+D34+D38+D41+D43+D45+D36+D47</f>
        <v>2283.6</v>
      </c>
      <c r="E15" s="16">
        <f>E16+E21+E27+E29+E34+E38+E41+E43+E45+E36+E47</f>
        <v>2324.4999999999995</v>
      </c>
      <c r="F15" s="13"/>
    </row>
    <row r="16" spans="1:8" s="19" customFormat="1" ht="19.5" customHeight="1">
      <c r="A16" s="251"/>
      <c r="B16" s="234"/>
      <c r="C16" s="242" t="s">
        <v>57</v>
      </c>
      <c r="D16" s="16">
        <f>D17</f>
        <v>628</v>
      </c>
      <c r="E16" s="16">
        <f>E17</f>
        <v>633.8000000000001</v>
      </c>
      <c r="F16" s="21"/>
      <c r="G16" s="20"/>
      <c r="H16" s="20"/>
    </row>
    <row r="17" spans="1:8" ht="17.25" customHeight="1">
      <c r="A17" s="252" t="s">
        <v>135</v>
      </c>
      <c r="B17" s="14" t="s">
        <v>56</v>
      </c>
      <c r="C17" s="243" t="s">
        <v>55</v>
      </c>
      <c r="D17" s="8">
        <f>D18</f>
        <v>628</v>
      </c>
      <c r="E17" s="8">
        <f>E18+E19+E20</f>
        <v>633.8000000000001</v>
      </c>
      <c r="F17" s="18"/>
      <c r="G17" s="17"/>
      <c r="H17" s="17"/>
    </row>
    <row r="18" spans="1:8" ht="72.75" customHeight="1">
      <c r="A18" s="253" t="s">
        <v>135</v>
      </c>
      <c r="B18" s="14" t="s">
        <v>54</v>
      </c>
      <c r="C18" s="243" t="s">
        <v>53</v>
      </c>
      <c r="D18" s="8">
        <v>628</v>
      </c>
      <c r="E18" s="8">
        <v>613.9</v>
      </c>
      <c r="F18" s="18"/>
      <c r="G18" s="17"/>
      <c r="H18" s="17"/>
    </row>
    <row r="19" spans="1:8" ht="125.25" customHeight="1">
      <c r="A19" s="253" t="s">
        <v>135</v>
      </c>
      <c r="B19" s="14" t="s">
        <v>149</v>
      </c>
      <c r="C19" s="243" t="s">
        <v>150</v>
      </c>
      <c r="D19" s="8">
        <v>0</v>
      </c>
      <c r="E19" s="8">
        <v>17.7</v>
      </c>
      <c r="F19" s="18"/>
      <c r="G19" s="17"/>
      <c r="H19" s="17"/>
    </row>
    <row r="20" spans="1:8" ht="54.75" customHeight="1">
      <c r="A20" s="253" t="s">
        <v>135</v>
      </c>
      <c r="B20" s="14" t="s">
        <v>151</v>
      </c>
      <c r="C20" s="243" t="s">
        <v>152</v>
      </c>
      <c r="D20" s="8">
        <v>0</v>
      </c>
      <c r="E20" s="8">
        <v>2.2</v>
      </c>
      <c r="F20" s="18"/>
      <c r="G20" s="17"/>
      <c r="H20" s="17"/>
    </row>
    <row r="21" spans="1:8" ht="14.25" customHeight="1">
      <c r="A21" s="254"/>
      <c r="B21" s="234"/>
      <c r="C21" s="242" t="s">
        <v>43</v>
      </c>
      <c r="D21" s="16">
        <f>D22</f>
        <v>23.5</v>
      </c>
      <c r="E21" s="16">
        <f>E22</f>
        <v>23.5</v>
      </c>
      <c r="F21" s="21"/>
      <c r="G21" s="17"/>
      <c r="H21" s="17"/>
    </row>
    <row r="22" spans="1:8" s="23" customFormat="1" ht="18" customHeight="1">
      <c r="A22" s="253" t="s">
        <v>135</v>
      </c>
      <c r="B22" s="14" t="s">
        <v>141</v>
      </c>
      <c r="C22" s="243" t="s">
        <v>41</v>
      </c>
      <c r="D22" s="8">
        <v>23.5</v>
      </c>
      <c r="E22" s="8">
        <v>23.5</v>
      </c>
      <c r="F22" s="18"/>
      <c r="G22" s="17"/>
      <c r="H22" s="17"/>
    </row>
    <row r="23" spans="1:8" s="23" customFormat="1" ht="103.5" customHeight="1" hidden="1">
      <c r="A23" s="253" t="s">
        <v>135</v>
      </c>
      <c r="B23" s="14" t="s">
        <v>52</v>
      </c>
      <c r="C23" s="243" t="s">
        <v>51</v>
      </c>
      <c r="D23" s="8"/>
      <c r="E23" s="8"/>
      <c r="F23" s="18"/>
      <c r="G23" s="17"/>
      <c r="H23" s="17"/>
    </row>
    <row r="24" spans="1:8" s="23" customFormat="1" ht="129.75" customHeight="1" hidden="1">
      <c r="A24" s="253" t="s">
        <v>135</v>
      </c>
      <c r="B24" s="14" t="s">
        <v>50</v>
      </c>
      <c r="C24" s="243" t="s">
        <v>49</v>
      </c>
      <c r="D24" s="24"/>
      <c r="E24" s="8"/>
      <c r="F24" s="18"/>
      <c r="G24" s="17"/>
      <c r="H24" s="17"/>
    </row>
    <row r="25" spans="1:8" s="23" customFormat="1" ht="102.75" customHeight="1" hidden="1">
      <c r="A25" s="253" t="s">
        <v>135</v>
      </c>
      <c r="B25" s="14" t="s">
        <v>48</v>
      </c>
      <c r="C25" s="243" t="s">
        <v>47</v>
      </c>
      <c r="D25" s="8"/>
      <c r="E25" s="8"/>
      <c r="F25" s="18"/>
      <c r="G25" s="17"/>
      <c r="H25" s="17"/>
    </row>
    <row r="26" spans="1:8" s="23" customFormat="1" ht="104.25" customHeight="1" hidden="1">
      <c r="A26" s="253" t="s">
        <v>135</v>
      </c>
      <c r="B26" s="14" t="s">
        <v>46</v>
      </c>
      <c r="C26" s="243" t="s">
        <v>45</v>
      </c>
      <c r="D26" s="24"/>
      <c r="E26" s="8"/>
      <c r="F26" s="18"/>
      <c r="G26" s="17"/>
      <c r="H26" s="17"/>
    </row>
    <row r="27" spans="1:8" s="23" customFormat="1" ht="16.5" customHeight="1" hidden="1">
      <c r="A27" s="254">
        <v>801</v>
      </c>
      <c r="B27" s="234" t="s">
        <v>44</v>
      </c>
      <c r="C27" s="242" t="s">
        <v>43</v>
      </c>
      <c r="D27" s="16">
        <f>D28</f>
        <v>0</v>
      </c>
      <c r="E27" s="16">
        <f>E28</f>
        <v>0</v>
      </c>
      <c r="F27" s="21"/>
      <c r="G27" s="17"/>
      <c r="H27" s="17"/>
    </row>
    <row r="28" spans="1:8" s="23" customFormat="1" ht="24" customHeight="1" hidden="1">
      <c r="A28" s="253">
        <v>801</v>
      </c>
      <c r="B28" s="14" t="s">
        <v>42</v>
      </c>
      <c r="C28" s="243" t="s">
        <v>41</v>
      </c>
      <c r="D28" s="8"/>
      <c r="E28" s="8"/>
      <c r="F28" s="18"/>
      <c r="G28" s="17"/>
      <c r="H28" s="17"/>
    </row>
    <row r="29" spans="1:8" ht="12.75" customHeight="1">
      <c r="A29" s="254"/>
      <c r="B29" s="234"/>
      <c r="C29" s="242" t="s">
        <v>40</v>
      </c>
      <c r="D29" s="16">
        <f>D30+D31</f>
        <v>1565.3</v>
      </c>
      <c r="E29" s="16">
        <f>E30+E31</f>
        <v>1602.7</v>
      </c>
      <c r="F29" s="21"/>
      <c r="G29" s="17"/>
      <c r="H29" s="17"/>
    </row>
    <row r="30" spans="1:8" ht="54" customHeight="1">
      <c r="A30" s="253" t="s">
        <v>135</v>
      </c>
      <c r="B30" s="14" t="s">
        <v>39</v>
      </c>
      <c r="C30" s="243" t="s">
        <v>38</v>
      </c>
      <c r="D30" s="8">
        <v>260</v>
      </c>
      <c r="E30" s="8">
        <v>264.7</v>
      </c>
      <c r="F30" s="18"/>
      <c r="G30" s="17"/>
      <c r="H30" s="17"/>
    </row>
    <row r="31" spans="1:8" ht="18" customHeight="1">
      <c r="A31" s="253" t="s">
        <v>135</v>
      </c>
      <c r="B31" s="14" t="s">
        <v>37</v>
      </c>
      <c r="C31" s="243" t="s">
        <v>36</v>
      </c>
      <c r="D31" s="8">
        <f>D32+D33</f>
        <v>1305.3</v>
      </c>
      <c r="E31" s="8">
        <f>E32+E33</f>
        <v>1338</v>
      </c>
      <c r="F31" s="18"/>
      <c r="G31" s="17"/>
      <c r="H31" s="17"/>
    </row>
    <row r="32" spans="1:8" ht="44.25" customHeight="1">
      <c r="A32" s="253" t="s">
        <v>135</v>
      </c>
      <c r="B32" s="22" t="s">
        <v>35</v>
      </c>
      <c r="C32" s="244" t="s">
        <v>34</v>
      </c>
      <c r="D32" s="8">
        <v>168.2</v>
      </c>
      <c r="E32" s="8">
        <v>168.2</v>
      </c>
      <c r="F32" s="18"/>
      <c r="G32" s="17"/>
      <c r="H32" s="17"/>
    </row>
    <row r="33" spans="1:8" ht="43.5" customHeight="1">
      <c r="A33" s="253" t="s">
        <v>135</v>
      </c>
      <c r="B33" s="22" t="s">
        <v>33</v>
      </c>
      <c r="C33" s="244" t="s">
        <v>32</v>
      </c>
      <c r="D33" s="8">
        <v>1137.1</v>
      </c>
      <c r="E33" s="8">
        <v>1169.8</v>
      </c>
      <c r="F33" s="18"/>
      <c r="G33" s="17"/>
      <c r="H33" s="17"/>
    </row>
    <row r="34" spans="1:8" ht="22.5" customHeight="1">
      <c r="A34" s="254"/>
      <c r="B34" s="234"/>
      <c r="C34" s="242" t="s">
        <v>31</v>
      </c>
      <c r="D34" s="16">
        <f>D35</f>
        <v>11.5</v>
      </c>
      <c r="E34" s="16">
        <f>E35</f>
        <v>11.7</v>
      </c>
      <c r="F34" s="21"/>
      <c r="G34" s="17"/>
      <c r="H34" s="17"/>
    </row>
    <row r="35" spans="1:8" ht="96" customHeight="1">
      <c r="A35" s="253" t="s">
        <v>135</v>
      </c>
      <c r="B35" s="14" t="s">
        <v>30</v>
      </c>
      <c r="C35" s="243" t="s">
        <v>29</v>
      </c>
      <c r="D35" s="8">
        <v>11.5</v>
      </c>
      <c r="E35" s="8">
        <v>11.7</v>
      </c>
      <c r="F35" s="18"/>
      <c r="G35" s="17"/>
      <c r="H35" s="17"/>
    </row>
    <row r="36" spans="1:8" ht="42" customHeight="1">
      <c r="A36" s="253"/>
      <c r="B36" s="14"/>
      <c r="C36" s="340" t="s">
        <v>295</v>
      </c>
      <c r="D36" s="16">
        <f>D37</f>
        <v>3.1</v>
      </c>
      <c r="E36" s="16">
        <f>E37</f>
        <v>3.1</v>
      </c>
      <c r="F36" s="18"/>
      <c r="G36" s="17"/>
      <c r="H36" s="17"/>
    </row>
    <row r="37" spans="1:8" ht="45" customHeight="1">
      <c r="A37" s="253"/>
      <c r="B37" s="14" t="s">
        <v>297</v>
      </c>
      <c r="C37" s="341" t="s">
        <v>296</v>
      </c>
      <c r="D37" s="8">
        <v>3.1</v>
      </c>
      <c r="E37" s="8">
        <v>3.1</v>
      </c>
      <c r="F37" s="18"/>
      <c r="G37" s="17"/>
      <c r="H37" s="17"/>
    </row>
    <row r="38" spans="1:8" ht="51.75" customHeight="1">
      <c r="A38" s="254"/>
      <c r="B38" s="234"/>
      <c r="C38" s="242" t="s">
        <v>28</v>
      </c>
      <c r="D38" s="16">
        <f>D40+D39</f>
        <v>14.2</v>
      </c>
      <c r="E38" s="16">
        <f>E40+E39</f>
        <v>13.6</v>
      </c>
      <c r="F38" s="18"/>
      <c r="G38" s="17"/>
      <c r="H38" s="17"/>
    </row>
    <row r="39" spans="1:8" ht="91.5" customHeight="1">
      <c r="A39" s="253" t="s">
        <v>135</v>
      </c>
      <c r="B39" s="14" t="s">
        <v>153</v>
      </c>
      <c r="C39" s="243" t="s">
        <v>154</v>
      </c>
      <c r="D39" s="8">
        <v>3.7</v>
      </c>
      <c r="E39" s="8">
        <v>3.6</v>
      </c>
      <c r="F39" s="18"/>
      <c r="G39" s="17"/>
      <c r="H39" s="17"/>
    </row>
    <row r="40" spans="1:8" ht="42" customHeight="1">
      <c r="A40" s="253" t="s">
        <v>135</v>
      </c>
      <c r="B40" s="14" t="s">
        <v>27</v>
      </c>
      <c r="C40" s="243" t="s">
        <v>26</v>
      </c>
      <c r="D40" s="8">
        <v>10.5</v>
      </c>
      <c r="E40" s="8">
        <v>10</v>
      </c>
      <c r="F40" s="18"/>
      <c r="G40" s="17"/>
      <c r="H40" s="17"/>
    </row>
    <row r="41" spans="1:8" ht="58.5" customHeight="1" hidden="1">
      <c r="A41" s="253" t="s">
        <v>135</v>
      </c>
      <c r="B41" s="234" t="s">
        <v>120</v>
      </c>
      <c r="C41" s="242" t="s">
        <v>119</v>
      </c>
      <c r="D41" s="16">
        <f>D42</f>
        <v>0</v>
      </c>
      <c r="E41" s="16">
        <f>E42</f>
        <v>0</v>
      </c>
      <c r="F41" s="21"/>
      <c r="G41" s="17"/>
      <c r="H41" s="17"/>
    </row>
    <row r="42" spans="1:8" ht="70.5" customHeight="1" hidden="1">
      <c r="A42" s="253" t="s">
        <v>135</v>
      </c>
      <c r="B42" s="14" t="s">
        <v>121</v>
      </c>
      <c r="C42" s="243" t="s">
        <v>139</v>
      </c>
      <c r="D42" s="8"/>
      <c r="E42" s="8"/>
      <c r="F42" s="18"/>
      <c r="G42" s="17"/>
      <c r="H42" s="17"/>
    </row>
    <row r="43" spans="1:8" s="19" customFormat="1" ht="29.25" customHeight="1" hidden="1">
      <c r="A43" s="254">
        <v>801</v>
      </c>
      <c r="B43" s="234" t="s">
        <v>25</v>
      </c>
      <c r="C43" s="242" t="s">
        <v>24</v>
      </c>
      <c r="D43" s="16">
        <f>D44</f>
        <v>0</v>
      </c>
      <c r="E43" s="16">
        <f>E44</f>
        <v>0</v>
      </c>
      <c r="F43" s="21"/>
      <c r="G43" s="20"/>
      <c r="H43" s="20"/>
    </row>
    <row r="44" spans="1:8" ht="27.75" customHeight="1" hidden="1">
      <c r="A44" s="253">
        <v>801</v>
      </c>
      <c r="B44" s="14" t="s">
        <v>23</v>
      </c>
      <c r="C44" s="243" t="s">
        <v>22</v>
      </c>
      <c r="D44" s="8"/>
      <c r="E44" s="8"/>
      <c r="F44" s="18"/>
      <c r="G44" s="17"/>
      <c r="H44" s="17"/>
    </row>
    <row r="45" spans="1:8" s="333" customFormat="1" ht="27.75" customHeight="1" hidden="1">
      <c r="A45" s="327"/>
      <c r="B45" s="328"/>
      <c r="C45" s="329" t="s">
        <v>268</v>
      </c>
      <c r="D45" s="330">
        <f>D46</f>
        <v>0</v>
      </c>
      <c r="E45" s="330">
        <f>E46</f>
        <v>0</v>
      </c>
      <c r="F45" s="331"/>
      <c r="G45" s="332"/>
      <c r="H45" s="332"/>
    </row>
    <row r="46" spans="1:8" s="23" customFormat="1" ht="42.75" customHeight="1" hidden="1">
      <c r="A46" s="334" t="s">
        <v>135</v>
      </c>
      <c r="B46" s="335" t="s">
        <v>266</v>
      </c>
      <c r="C46" s="336" t="s">
        <v>267</v>
      </c>
      <c r="D46" s="337">
        <v>0</v>
      </c>
      <c r="E46" s="337">
        <v>0</v>
      </c>
      <c r="F46" s="338"/>
      <c r="G46" s="339"/>
      <c r="H46" s="339"/>
    </row>
    <row r="47" spans="1:8" s="19" customFormat="1" ht="17.25" customHeight="1">
      <c r="A47" s="254"/>
      <c r="B47" s="234"/>
      <c r="C47" s="242" t="s">
        <v>24</v>
      </c>
      <c r="D47" s="16">
        <f>D48</f>
        <v>38</v>
      </c>
      <c r="E47" s="16">
        <f>E48</f>
        <v>36.1</v>
      </c>
      <c r="F47" s="21"/>
      <c r="G47" s="20"/>
      <c r="H47" s="20"/>
    </row>
    <row r="48" spans="1:8" ht="26.25" customHeight="1">
      <c r="A48" s="253" t="s">
        <v>135</v>
      </c>
      <c r="B48" s="14" t="s">
        <v>23</v>
      </c>
      <c r="C48" s="243" t="s">
        <v>22</v>
      </c>
      <c r="D48" s="8">
        <v>38</v>
      </c>
      <c r="E48" s="8">
        <v>36.1</v>
      </c>
      <c r="F48" s="18"/>
      <c r="G48" s="17"/>
      <c r="H48" s="17"/>
    </row>
    <row r="49" spans="1:6" ht="18" customHeight="1">
      <c r="A49" s="254" t="s">
        <v>135</v>
      </c>
      <c r="B49" s="234" t="s">
        <v>21</v>
      </c>
      <c r="C49" s="242" t="s">
        <v>20</v>
      </c>
      <c r="D49" s="16">
        <f>D50+D53+D55+D58+D60+D62</f>
        <v>9518.8</v>
      </c>
      <c r="E49" s="16">
        <f>E50+E53+E55+E58+E62+E64</f>
        <v>9495.8</v>
      </c>
      <c r="F49" s="13"/>
    </row>
    <row r="50" spans="1:8" s="239" customFormat="1" ht="40.5" customHeight="1">
      <c r="A50" s="254"/>
      <c r="B50" s="234"/>
      <c r="C50" s="240" t="s">
        <v>281</v>
      </c>
      <c r="D50" s="16">
        <f>D51+D52</f>
        <v>4841.7</v>
      </c>
      <c r="E50" s="16">
        <f>E51+E52</f>
        <v>4841.7</v>
      </c>
      <c r="F50" s="13"/>
      <c r="G50" s="12"/>
      <c r="H50" s="12"/>
    </row>
    <row r="51" spans="1:6" ht="44.25" customHeight="1">
      <c r="A51" s="253" t="s">
        <v>135</v>
      </c>
      <c r="B51" s="14" t="s">
        <v>269</v>
      </c>
      <c r="C51" s="243" t="s">
        <v>19</v>
      </c>
      <c r="D51" s="8">
        <v>4660</v>
      </c>
      <c r="E51" s="8">
        <v>4660</v>
      </c>
      <c r="F51" s="13"/>
    </row>
    <row r="52" spans="1:6" ht="45.75" customHeight="1">
      <c r="A52" s="253" t="s">
        <v>135</v>
      </c>
      <c r="B52" s="14" t="s">
        <v>298</v>
      </c>
      <c r="C52" s="243" t="s">
        <v>299</v>
      </c>
      <c r="D52" s="8">
        <v>181.7</v>
      </c>
      <c r="E52" s="8">
        <v>181.7</v>
      </c>
      <c r="F52" s="15"/>
    </row>
    <row r="53" spans="1:8" s="19" customFormat="1" ht="40.5" customHeight="1">
      <c r="A53" s="254"/>
      <c r="B53" s="234"/>
      <c r="C53" s="240" t="s">
        <v>282</v>
      </c>
      <c r="D53" s="16">
        <f>D54</f>
        <v>1451.9</v>
      </c>
      <c r="E53" s="16">
        <f>E54</f>
        <v>1451.9</v>
      </c>
      <c r="F53" s="13"/>
      <c r="G53" s="238"/>
      <c r="H53" s="238"/>
    </row>
    <row r="54" spans="1:6" ht="17.25" customHeight="1">
      <c r="A54" s="253" t="s">
        <v>135</v>
      </c>
      <c r="B54" s="14" t="s">
        <v>270</v>
      </c>
      <c r="C54" s="243" t="s">
        <v>156</v>
      </c>
      <c r="D54" s="8">
        <v>1451.9</v>
      </c>
      <c r="E54" s="8">
        <v>1451.9</v>
      </c>
      <c r="F54" s="15"/>
    </row>
    <row r="55" spans="1:8" s="19" customFormat="1" ht="28.5" customHeight="1">
      <c r="A55" s="254"/>
      <c r="B55" s="234"/>
      <c r="C55" s="240" t="s">
        <v>280</v>
      </c>
      <c r="D55" s="16">
        <f>D56+D57</f>
        <v>95.5</v>
      </c>
      <c r="E55" s="16">
        <f>E56+E57</f>
        <v>95.5</v>
      </c>
      <c r="F55" s="13"/>
      <c r="G55" s="238"/>
      <c r="H55" s="238"/>
    </row>
    <row r="56" spans="1:6" ht="53.25" customHeight="1">
      <c r="A56" s="253" t="s">
        <v>135</v>
      </c>
      <c r="B56" s="14" t="s">
        <v>271</v>
      </c>
      <c r="C56" s="243" t="s">
        <v>18</v>
      </c>
      <c r="D56" s="8">
        <v>93.5</v>
      </c>
      <c r="E56" s="8">
        <v>93.5</v>
      </c>
      <c r="F56" s="13"/>
    </row>
    <row r="57" spans="1:6" ht="45" customHeight="1">
      <c r="A57" s="253" t="s">
        <v>135</v>
      </c>
      <c r="B57" s="14" t="s">
        <v>272</v>
      </c>
      <c r="C57" s="243" t="s">
        <v>17</v>
      </c>
      <c r="D57" s="8">
        <v>2</v>
      </c>
      <c r="E57" s="8">
        <v>2</v>
      </c>
      <c r="F57" s="15"/>
    </row>
    <row r="58" spans="1:8" s="19" customFormat="1" ht="12.75">
      <c r="A58" s="254"/>
      <c r="B58" s="235"/>
      <c r="C58" s="237" t="s">
        <v>279</v>
      </c>
      <c r="D58" s="16">
        <f>D59</f>
        <v>3090.7</v>
      </c>
      <c r="E58" s="16">
        <f>E59</f>
        <v>3090.7</v>
      </c>
      <c r="F58" s="13"/>
      <c r="G58" s="238"/>
      <c r="H58" s="238"/>
    </row>
    <row r="59" spans="1:6" ht="84" customHeight="1">
      <c r="A59" s="253" t="s">
        <v>135</v>
      </c>
      <c r="B59" s="14" t="s">
        <v>273</v>
      </c>
      <c r="C59" s="243" t="s">
        <v>16</v>
      </c>
      <c r="D59" s="8">
        <v>3090.7</v>
      </c>
      <c r="E59" s="8">
        <v>3090.7</v>
      </c>
      <c r="F59" s="13"/>
    </row>
    <row r="60" spans="1:8" s="23" customFormat="1" ht="26.25" customHeight="1" hidden="1">
      <c r="A60" s="342"/>
      <c r="B60" s="343"/>
      <c r="C60" s="344" t="s">
        <v>278</v>
      </c>
      <c r="D60" s="330">
        <f>D61</f>
        <v>0</v>
      </c>
      <c r="E60" s="330">
        <f>E61</f>
        <v>0</v>
      </c>
      <c r="F60" s="331"/>
      <c r="G60" s="339"/>
      <c r="H60" s="339"/>
    </row>
    <row r="61" spans="1:8" s="23" customFormat="1" ht="57" customHeight="1" hidden="1">
      <c r="A61" s="345" t="s">
        <v>135</v>
      </c>
      <c r="B61" s="346" t="s">
        <v>275</v>
      </c>
      <c r="C61" s="347" t="s">
        <v>276</v>
      </c>
      <c r="D61" s="348">
        <v>0</v>
      </c>
      <c r="E61" s="348">
        <v>0</v>
      </c>
      <c r="F61" s="349"/>
      <c r="G61" s="339"/>
      <c r="H61" s="339"/>
    </row>
    <row r="62" spans="1:5" ht="19.5" customHeight="1">
      <c r="A62" s="255"/>
      <c r="B62" s="235"/>
      <c r="C62" s="236" t="s">
        <v>277</v>
      </c>
      <c r="D62" s="258">
        <f>D63</f>
        <v>39</v>
      </c>
      <c r="E62" s="258">
        <f>E63</f>
        <v>14</v>
      </c>
    </row>
    <row r="63" spans="1:5" ht="54" customHeight="1">
      <c r="A63" s="256" t="s">
        <v>135</v>
      </c>
      <c r="B63" s="139" t="s">
        <v>274</v>
      </c>
      <c r="C63" s="241" t="s">
        <v>155</v>
      </c>
      <c r="D63" s="76">
        <v>39</v>
      </c>
      <c r="E63" s="76">
        <v>14</v>
      </c>
    </row>
    <row r="64" spans="1:5" ht="85.5" customHeight="1">
      <c r="A64" s="256"/>
      <c r="B64" s="139"/>
      <c r="C64" s="340" t="s">
        <v>300</v>
      </c>
      <c r="D64" s="258">
        <f>D65</f>
        <v>0</v>
      </c>
      <c r="E64" s="258">
        <f>E65</f>
        <v>2</v>
      </c>
    </row>
    <row r="65" spans="1:5" ht="70.5" customHeight="1">
      <c r="A65" s="253" t="s">
        <v>135</v>
      </c>
      <c r="B65" s="139" t="s">
        <v>302</v>
      </c>
      <c r="C65" s="350" t="s">
        <v>301</v>
      </c>
      <c r="D65" s="76">
        <v>0</v>
      </c>
      <c r="E65" s="76">
        <v>2</v>
      </c>
    </row>
  </sheetData>
  <sheetProtection/>
  <mergeCells count="10">
    <mergeCell ref="D1:F1"/>
    <mergeCell ref="D2:F2"/>
    <mergeCell ref="D3:F3"/>
    <mergeCell ref="D4:F4"/>
    <mergeCell ref="A7:F7"/>
    <mergeCell ref="F9:F11"/>
    <mergeCell ref="C9:C12"/>
    <mergeCell ref="D9:D12"/>
    <mergeCell ref="E9:E12"/>
    <mergeCell ref="A6:E6"/>
  </mergeCells>
  <printOptions horizontalCentered="1"/>
  <pageMargins left="0.5905511811023623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49"/>
  <sheetViews>
    <sheetView view="pageBreakPreview" zoomScaleNormal="75" zoomScaleSheetLayoutView="100" zoomScalePageLayoutView="0" workbookViewId="0" topLeftCell="A3">
      <selection activeCell="C3" sqref="C3:H3"/>
    </sheetView>
  </sheetViews>
  <sheetFormatPr defaultColWidth="9.00390625" defaultRowHeight="12.75"/>
  <cols>
    <col min="1" max="1" width="57.75390625" style="30" customWidth="1"/>
    <col min="2" max="2" width="10.625" style="30" customWidth="1"/>
    <col min="3" max="3" width="11.00390625" style="30" customWidth="1"/>
    <col min="4" max="4" width="18.125" style="30" customWidth="1"/>
    <col min="5" max="5" width="15.25390625" style="30" customWidth="1"/>
    <col min="6" max="6" width="16.625" style="325" hidden="1" customWidth="1"/>
    <col min="7" max="7" width="12.125" style="30" customWidth="1"/>
    <col min="8" max="16384" width="9.125" style="30" customWidth="1"/>
  </cols>
  <sheetData>
    <row r="1" spans="2:10" s="42" customFormat="1" ht="15.75">
      <c r="B1" s="45"/>
      <c r="C1" s="476" t="s">
        <v>264</v>
      </c>
      <c r="D1" s="476"/>
      <c r="E1" s="476"/>
      <c r="F1" s="477"/>
      <c r="G1" s="477"/>
      <c r="H1" s="477"/>
      <c r="I1" s="43"/>
      <c r="J1" s="43"/>
    </row>
    <row r="2" spans="2:10" s="42" customFormat="1" ht="15.75">
      <c r="B2" s="45"/>
      <c r="C2" s="476" t="s">
        <v>252</v>
      </c>
      <c r="D2" s="476"/>
      <c r="E2" s="476"/>
      <c r="F2" s="477"/>
      <c r="G2" s="477"/>
      <c r="H2" s="477"/>
      <c r="I2" s="43"/>
      <c r="J2" s="43"/>
    </row>
    <row r="3" spans="2:10" s="42" customFormat="1" ht="15.75" customHeight="1">
      <c r="B3" s="45"/>
      <c r="C3" s="476" t="s">
        <v>350</v>
      </c>
      <c r="D3" s="476"/>
      <c r="E3" s="476"/>
      <c r="F3" s="477"/>
      <c r="G3" s="477"/>
      <c r="H3" s="477"/>
      <c r="I3" s="43"/>
      <c r="J3" s="43"/>
    </row>
    <row r="4" spans="2:10" s="42" customFormat="1" ht="15.75">
      <c r="B4" s="45"/>
      <c r="C4" s="476" t="s">
        <v>265</v>
      </c>
      <c r="D4" s="476"/>
      <c r="E4" s="476"/>
      <c r="F4" s="477"/>
      <c r="G4" s="477"/>
      <c r="H4" s="477"/>
      <c r="I4" s="43"/>
      <c r="J4" s="43"/>
    </row>
    <row r="5" spans="2:6" s="40" customFormat="1" ht="15">
      <c r="B5" s="478"/>
      <c r="C5" s="478"/>
      <c r="D5" s="478"/>
      <c r="E5" s="49"/>
      <c r="F5" s="417"/>
    </row>
    <row r="6" spans="2:6" s="40" customFormat="1" ht="15" hidden="1">
      <c r="B6" s="478"/>
      <c r="C6" s="478"/>
      <c r="D6" s="478"/>
      <c r="E6" s="49"/>
      <c r="F6" s="417"/>
    </row>
    <row r="7" spans="2:6" s="40" customFormat="1" ht="15" hidden="1">
      <c r="B7" s="478"/>
      <c r="C7" s="478"/>
      <c r="D7" s="478"/>
      <c r="E7" s="49"/>
      <c r="F7" s="417"/>
    </row>
    <row r="8" spans="2:6" s="40" customFormat="1" ht="15" hidden="1">
      <c r="B8" s="482"/>
      <c r="C8" s="482"/>
      <c r="D8" s="482"/>
      <c r="E8" s="41"/>
      <c r="F8" s="417"/>
    </row>
    <row r="9" spans="2:6" s="40" customFormat="1" ht="15" customHeight="1" hidden="1">
      <c r="B9" s="482"/>
      <c r="C9" s="482"/>
      <c r="D9" s="482"/>
      <c r="E9" s="41"/>
      <c r="F9" s="417"/>
    </row>
    <row r="10" spans="2:6" s="40" customFormat="1" ht="15" customHeight="1">
      <c r="B10" s="41"/>
      <c r="C10" s="41"/>
      <c r="D10" s="41"/>
      <c r="E10" s="41"/>
      <c r="F10" s="417"/>
    </row>
    <row r="11" spans="1:7" ht="18">
      <c r="A11" s="479" t="s">
        <v>332</v>
      </c>
      <c r="B11" s="479"/>
      <c r="C11" s="479"/>
      <c r="D11" s="479"/>
      <c r="E11" s="479"/>
      <c r="F11" s="479"/>
      <c r="G11" s="479"/>
    </row>
    <row r="12" spans="1:7" ht="18">
      <c r="A12" s="483" t="s">
        <v>261</v>
      </c>
      <c r="B12" s="483"/>
      <c r="C12" s="483"/>
      <c r="D12" s="483"/>
      <c r="E12" s="483"/>
      <c r="F12" s="483"/>
      <c r="G12" s="483"/>
    </row>
    <row r="13" spans="1:7" ht="18.75">
      <c r="A13" s="101"/>
      <c r="B13" s="101"/>
      <c r="C13" s="101"/>
      <c r="D13" s="480"/>
      <c r="E13" s="481"/>
      <c r="F13" s="481"/>
      <c r="G13" s="63" t="s">
        <v>90</v>
      </c>
    </row>
    <row r="14" spans="1:7" ht="39">
      <c r="A14" s="38" t="s">
        <v>89</v>
      </c>
      <c r="B14" s="38" t="s">
        <v>88</v>
      </c>
      <c r="C14" s="38" t="s">
        <v>87</v>
      </c>
      <c r="D14" s="38" t="s">
        <v>86</v>
      </c>
      <c r="E14" s="39" t="s">
        <v>9</v>
      </c>
      <c r="F14" s="418" t="s">
        <v>337</v>
      </c>
      <c r="G14" s="214" t="s">
        <v>259</v>
      </c>
    </row>
    <row r="15" spans="1:7" ht="18">
      <c r="A15" s="110">
        <v>1</v>
      </c>
      <c r="B15" s="111">
        <v>2</v>
      </c>
      <c r="C15" s="111">
        <v>3</v>
      </c>
      <c r="D15" s="111">
        <v>4</v>
      </c>
      <c r="E15" s="111">
        <v>5</v>
      </c>
      <c r="F15" s="419"/>
      <c r="G15" s="111">
        <v>6</v>
      </c>
    </row>
    <row r="16" spans="1:7" s="46" customFormat="1" ht="18">
      <c r="A16" s="36" t="s">
        <v>85</v>
      </c>
      <c r="B16" s="35">
        <v>1</v>
      </c>
      <c r="C16" s="35">
        <v>0</v>
      </c>
      <c r="D16" s="31">
        <f>SUM(D17:D21)</f>
        <v>5760.700000000001</v>
      </c>
      <c r="E16" s="31">
        <f>SUM(E17:E21)</f>
        <v>5409.8</v>
      </c>
      <c r="F16" s="319">
        <f>F17+F18+F19+F21</f>
        <v>4186.8</v>
      </c>
      <c r="G16" s="415">
        <f>E16/F16*100</f>
        <v>129.21085315754274</v>
      </c>
    </row>
    <row r="17" spans="1:7" ht="29.25" customHeight="1">
      <c r="A17" s="106" t="s">
        <v>84</v>
      </c>
      <c r="B17" s="33">
        <v>1</v>
      </c>
      <c r="C17" s="33">
        <v>2</v>
      </c>
      <c r="D17" s="32">
        <f>'Расход (4)'!J13</f>
        <v>730.3999999999999</v>
      </c>
      <c r="E17" s="32">
        <f>'Расход (4)'!K13</f>
        <v>730.4000000000001</v>
      </c>
      <c r="F17" s="324">
        <v>615.5</v>
      </c>
      <c r="G17" s="415">
        <f aca="true" t="shared" si="0" ref="G17:G48">E17/F17*100</f>
        <v>118.6677497969131</v>
      </c>
    </row>
    <row r="18" spans="1:7" ht="45" customHeight="1">
      <c r="A18" s="107" t="s">
        <v>83</v>
      </c>
      <c r="B18" s="33">
        <v>1</v>
      </c>
      <c r="C18" s="33">
        <v>4</v>
      </c>
      <c r="D18" s="32">
        <f>'Расход (4)'!J23</f>
        <v>4046.6</v>
      </c>
      <c r="E18" s="32">
        <f>'Расход (4)'!K23</f>
        <v>3744.4</v>
      </c>
      <c r="F18" s="324">
        <v>3429</v>
      </c>
      <c r="G18" s="415">
        <f t="shared" si="0"/>
        <v>109.19801691455235</v>
      </c>
    </row>
    <row r="19" spans="1:7" ht="30" customHeight="1">
      <c r="A19" s="107" t="s">
        <v>82</v>
      </c>
      <c r="B19" s="33">
        <v>1</v>
      </c>
      <c r="C19" s="33">
        <v>6</v>
      </c>
      <c r="D19" s="32">
        <f>'Расход (4)'!J57</f>
        <v>29.6</v>
      </c>
      <c r="E19" s="32">
        <f>'Расход (4)'!K57</f>
        <v>29.6</v>
      </c>
      <c r="F19" s="324">
        <v>30.5</v>
      </c>
      <c r="G19" s="415">
        <f t="shared" si="0"/>
        <v>97.04918032786885</v>
      </c>
    </row>
    <row r="20" spans="1:7" ht="16.5" customHeight="1">
      <c r="A20" s="106" t="s">
        <v>325</v>
      </c>
      <c r="B20" s="33">
        <v>1</v>
      </c>
      <c r="C20" s="33">
        <v>7</v>
      </c>
      <c r="D20" s="32">
        <f>'Расход (4)'!J61</f>
        <v>352.5</v>
      </c>
      <c r="E20" s="32">
        <f>'Расход (4)'!K61</f>
        <v>352.5</v>
      </c>
      <c r="F20" s="324">
        <v>0</v>
      </c>
      <c r="G20" s="416" t="s">
        <v>338</v>
      </c>
    </row>
    <row r="21" spans="1:7" ht="12" customHeight="1">
      <c r="A21" s="34" t="s">
        <v>81</v>
      </c>
      <c r="B21" s="33">
        <v>1</v>
      </c>
      <c r="C21" s="33">
        <v>13</v>
      </c>
      <c r="D21" s="32">
        <f>'Расход (4)'!J70</f>
        <v>601.6</v>
      </c>
      <c r="E21" s="32">
        <f>'Расход (4)'!K70</f>
        <v>552.9</v>
      </c>
      <c r="F21" s="324">
        <v>111.8</v>
      </c>
      <c r="G21" s="415" t="s">
        <v>345</v>
      </c>
    </row>
    <row r="22" spans="1:7" s="46" customFormat="1" ht="18">
      <c r="A22" s="36" t="s">
        <v>80</v>
      </c>
      <c r="B22" s="35">
        <v>2</v>
      </c>
      <c r="C22" s="35">
        <v>0</v>
      </c>
      <c r="D22" s="31">
        <f>'Расход (4)'!J85</f>
        <v>93.49999999999999</v>
      </c>
      <c r="E22" s="31">
        <f>'Расход (4)'!K85</f>
        <v>93.5</v>
      </c>
      <c r="F22" s="319">
        <f>F23</f>
        <v>92.1</v>
      </c>
      <c r="G22" s="415">
        <f t="shared" si="0"/>
        <v>101.52008686210641</v>
      </c>
    </row>
    <row r="23" spans="1:7" ht="21" customHeight="1">
      <c r="A23" s="34" t="s">
        <v>79</v>
      </c>
      <c r="B23" s="33">
        <v>2</v>
      </c>
      <c r="C23" s="33">
        <v>3</v>
      </c>
      <c r="D23" s="32">
        <f>'Расход (4)'!J86</f>
        <v>93.49999999999999</v>
      </c>
      <c r="E23" s="32">
        <f>'Расход (4)'!K86</f>
        <v>93.5</v>
      </c>
      <c r="F23" s="324">
        <v>92.1</v>
      </c>
      <c r="G23" s="415">
        <f t="shared" si="0"/>
        <v>101.52008686210641</v>
      </c>
    </row>
    <row r="24" spans="1:7" s="46" customFormat="1" ht="32.25" customHeight="1">
      <c r="A24" s="36" t="s">
        <v>78</v>
      </c>
      <c r="B24" s="35">
        <v>3</v>
      </c>
      <c r="C24" s="35">
        <v>0</v>
      </c>
      <c r="D24" s="31">
        <f>'Расход (4)'!J92</f>
        <v>343</v>
      </c>
      <c r="E24" s="31">
        <f>'Расход (4)'!K92</f>
        <v>341.59999999999997</v>
      </c>
      <c r="F24" s="319">
        <f>F25+F26</f>
        <v>410.4</v>
      </c>
      <c r="G24" s="415">
        <f t="shared" si="0"/>
        <v>83.23586744639377</v>
      </c>
    </row>
    <row r="25" spans="1:7" ht="30.75" customHeight="1">
      <c r="A25" s="34" t="s">
        <v>208</v>
      </c>
      <c r="B25" s="33">
        <v>3</v>
      </c>
      <c r="C25" s="33">
        <v>9</v>
      </c>
      <c r="D25" s="32">
        <f>'Расход (4)'!J93</f>
        <v>23.2</v>
      </c>
      <c r="E25" s="32">
        <f>'Расход (4)'!K93</f>
        <v>23.2</v>
      </c>
      <c r="F25" s="324">
        <v>29.2</v>
      </c>
      <c r="G25" s="415">
        <f t="shared" si="0"/>
        <v>79.45205479452055</v>
      </c>
    </row>
    <row r="26" spans="1:7" ht="18">
      <c r="A26" s="34" t="s">
        <v>77</v>
      </c>
      <c r="B26" s="33">
        <v>3</v>
      </c>
      <c r="C26" s="33">
        <v>10</v>
      </c>
      <c r="D26" s="32">
        <f>'Расход (4)'!J97</f>
        <v>319.8</v>
      </c>
      <c r="E26" s="32">
        <f>'Расход (4)'!K97</f>
        <v>318.4</v>
      </c>
      <c r="F26" s="324">
        <v>381.2</v>
      </c>
      <c r="G26" s="415">
        <f t="shared" si="0"/>
        <v>83.52570828961174</v>
      </c>
    </row>
    <row r="27" spans="1:7" s="46" customFormat="1" ht="18">
      <c r="A27" s="36" t="s">
        <v>76</v>
      </c>
      <c r="B27" s="35">
        <v>4</v>
      </c>
      <c r="C27" s="35">
        <v>0</v>
      </c>
      <c r="D27" s="31">
        <f>'Расход (4)'!J115</f>
        <v>1737.2</v>
      </c>
      <c r="E27" s="31">
        <f>'Расход (4)'!K115</f>
        <v>1694.5</v>
      </c>
      <c r="F27" s="319">
        <f>F29</f>
        <v>1907.1</v>
      </c>
      <c r="G27" s="415">
        <f t="shared" si="0"/>
        <v>88.85218394420849</v>
      </c>
    </row>
    <row r="28" spans="1:7" ht="18" hidden="1">
      <c r="A28" s="34" t="s">
        <v>157</v>
      </c>
      <c r="B28" s="33">
        <v>4</v>
      </c>
      <c r="C28" s="33">
        <v>5</v>
      </c>
      <c r="D28" s="32"/>
      <c r="E28" s="32"/>
      <c r="F28" s="324"/>
      <c r="G28" s="415" t="e">
        <f t="shared" si="0"/>
        <v>#DIV/0!</v>
      </c>
    </row>
    <row r="29" spans="1:7" ht="18">
      <c r="A29" s="37" t="s">
        <v>96</v>
      </c>
      <c r="B29" s="33">
        <v>4</v>
      </c>
      <c r="C29" s="33">
        <v>9</v>
      </c>
      <c r="D29" s="32">
        <f>'Расход (4)'!J116</f>
        <v>1737.2</v>
      </c>
      <c r="E29" s="32">
        <f>'Расход (4)'!K116</f>
        <v>1694.5</v>
      </c>
      <c r="F29" s="324">
        <v>1907.1</v>
      </c>
      <c r="G29" s="415">
        <f t="shared" si="0"/>
        <v>88.85218394420849</v>
      </c>
    </row>
    <row r="30" spans="1:7" s="46" customFormat="1" ht="16.5" customHeight="1">
      <c r="A30" s="36" t="s">
        <v>75</v>
      </c>
      <c r="B30" s="35">
        <v>5</v>
      </c>
      <c r="C30" s="35">
        <v>0</v>
      </c>
      <c r="D30" s="31">
        <f>SUM(D31:D34)</f>
        <v>3312.7000000000003</v>
      </c>
      <c r="E30" s="31">
        <f>SUM(E31:E34)</f>
        <v>3225.3</v>
      </c>
      <c r="F30" s="319">
        <f>F31+F32+F33</f>
        <v>4640.5</v>
      </c>
      <c r="G30" s="415">
        <f t="shared" si="0"/>
        <v>69.50328628380564</v>
      </c>
    </row>
    <row r="31" spans="1:7" ht="18">
      <c r="A31" s="34" t="s">
        <v>74</v>
      </c>
      <c r="B31" s="33">
        <v>5</v>
      </c>
      <c r="C31" s="33">
        <v>1</v>
      </c>
      <c r="D31" s="32">
        <f>'Расход (4)'!J128</f>
        <v>151.5</v>
      </c>
      <c r="E31" s="32">
        <f>'Расход (4)'!K128</f>
        <v>121.5</v>
      </c>
      <c r="F31" s="324">
        <v>121.4</v>
      </c>
      <c r="G31" s="415">
        <f t="shared" si="0"/>
        <v>100.08237232289949</v>
      </c>
    </row>
    <row r="32" spans="1:7" ht="18">
      <c r="A32" s="34" t="s">
        <v>73</v>
      </c>
      <c r="B32" s="33">
        <v>5</v>
      </c>
      <c r="C32" s="33">
        <v>2</v>
      </c>
      <c r="D32" s="32">
        <f>'Расход (4)'!J147</f>
        <v>870.9000000000001</v>
      </c>
      <c r="E32" s="32">
        <f>'Расход (4)'!K147</f>
        <v>866.4</v>
      </c>
      <c r="F32" s="324">
        <v>418.3</v>
      </c>
      <c r="G32" s="415" t="s">
        <v>346</v>
      </c>
    </row>
    <row r="33" spans="1:7" ht="18">
      <c r="A33" s="34" t="s">
        <v>72</v>
      </c>
      <c r="B33" s="33">
        <v>5</v>
      </c>
      <c r="C33" s="33">
        <v>3</v>
      </c>
      <c r="D33" s="32">
        <f>'Расход (4)'!J161</f>
        <v>1905.3999999999999</v>
      </c>
      <c r="E33" s="32">
        <f>'Расход (4)'!K161</f>
        <v>1852.5</v>
      </c>
      <c r="F33" s="324">
        <v>4100.8</v>
      </c>
      <c r="G33" s="415">
        <f t="shared" si="0"/>
        <v>45.174112368318376</v>
      </c>
    </row>
    <row r="34" spans="1:7" ht="18">
      <c r="A34" s="34" t="s">
        <v>306</v>
      </c>
      <c r="B34" s="33">
        <v>5</v>
      </c>
      <c r="C34" s="33">
        <v>5</v>
      </c>
      <c r="D34" s="32">
        <f>'Расход (4)'!J202</f>
        <v>384.9</v>
      </c>
      <c r="E34" s="32">
        <f>'Расход (4)'!K202</f>
        <v>384.9</v>
      </c>
      <c r="F34" s="324"/>
      <c r="G34" s="416" t="s">
        <v>338</v>
      </c>
    </row>
    <row r="35" spans="1:7" s="46" customFormat="1" ht="18">
      <c r="A35" s="36" t="s">
        <v>122</v>
      </c>
      <c r="B35" s="35">
        <v>6</v>
      </c>
      <c r="C35" s="35">
        <v>0</v>
      </c>
      <c r="D35" s="31">
        <f>'Расход (4)'!J208</f>
        <v>3.1</v>
      </c>
      <c r="E35" s="31">
        <f>'Расход (4)'!K208</f>
        <v>3</v>
      </c>
      <c r="F35" s="319">
        <f>F36</f>
        <v>2</v>
      </c>
      <c r="G35" s="415" t="s">
        <v>347</v>
      </c>
    </row>
    <row r="36" spans="1:7" ht="24.75" customHeight="1">
      <c r="A36" s="34" t="s">
        <v>123</v>
      </c>
      <c r="B36" s="33">
        <v>6</v>
      </c>
      <c r="C36" s="33">
        <v>5</v>
      </c>
      <c r="D36" s="32">
        <f>'Расход (4)'!J209</f>
        <v>3.1</v>
      </c>
      <c r="E36" s="32">
        <f>'Расход (4)'!K209</f>
        <v>3</v>
      </c>
      <c r="F36" s="324">
        <v>2</v>
      </c>
      <c r="G36" s="415" t="s">
        <v>347</v>
      </c>
    </row>
    <row r="37" spans="1:7" s="46" customFormat="1" ht="18">
      <c r="A37" s="36" t="s">
        <v>71</v>
      </c>
      <c r="B37" s="35">
        <v>7</v>
      </c>
      <c r="C37" s="35">
        <v>0</v>
      </c>
      <c r="D37" s="31">
        <f>'Расход (4)'!J213</f>
        <v>3</v>
      </c>
      <c r="E37" s="31">
        <f>'Расход (4)'!K213</f>
        <v>3</v>
      </c>
      <c r="F37" s="319">
        <f>F38</f>
        <v>3</v>
      </c>
      <c r="G37" s="415">
        <f t="shared" si="0"/>
        <v>100</v>
      </c>
    </row>
    <row r="38" spans="1:7" ht="18">
      <c r="A38" s="34" t="s">
        <v>70</v>
      </c>
      <c r="B38" s="33">
        <v>7</v>
      </c>
      <c r="C38" s="33">
        <v>7</v>
      </c>
      <c r="D38" s="32">
        <f>'Расход (4)'!J214</f>
        <v>3</v>
      </c>
      <c r="E38" s="32">
        <f>'Расход (4)'!K214</f>
        <v>3</v>
      </c>
      <c r="F38" s="324">
        <v>3</v>
      </c>
      <c r="G38" s="415">
        <f t="shared" si="0"/>
        <v>100</v>
      </c>
    </row>
    <row r="39" spans="1:7" s="46" customFormat="1" ht="18">
      <c r="A39" s="36" t="s">
        <v>69</v>
      </c>
      <c r="B39" s="35">
        <v>10</v>
      </c>
      <c r="C39" s="35">
        <v>0</v>
      </c>
      <c r="D39" s="31">
        <f>'Расход (4)'!J223</f>
        <v>304.8</v>
      </c>
      <c r="E39" s="31">
        <f>'Расход (4)'!K223</f>
        <v>304.8</v>
      </c>
      <c r="F39" s="319">
        <f>F40</f>
        <v>298.8</v>
      </c>
      <c r="G39" s="415">
        <f t="shared" si="0"/>
        <v>102.00803212851406</v>
      </c>
    </row>
    <row r="40" spans="1:7" ht="20.25" customHeight="1">
      <c r="A40" s="34" t="s">
        <v>68</v>
      </c>
      <c r="B40" s="33">
        <v>10</v>
      </c>
      <c r="C40" s="33">
        <v>1</v>
      </c>
      <c r="D40" s="32">
        <f>'Расход (4)'!J224</f>
        <v>304.8</v>
      </c>
      <c r="E40" s="32">
        <f>'Расход (4)'!K224</f>
        <v>304.8</v>
      </c>
      <c r="F40" s="324">
        <v>298.8</v>
      </c>
      <c r="G40" s="415">
        <f t="shared" si="0"/>
        <v>102.00803212851406</v>
      </c>
    </row>
    <row r="41" spans="1:7" ht="18">
      <c r="A41" s="108" t="s">
        <v>67</v>
      </c>
      <c r="B41" s="35">
        <v>11</v>
      </c>
      <c r="C41" s="35">
        <v>0</v>
      </c>
      <c r="D41" s="31">
        <f>'Расход (4)'!J229</f>
        <v>290</v>
      </c>
      <c r="E41" s="31">
        <f>'Расход (4)'!K229</f>
        <v>290</v>
      </c>
      <c r="F41" s="319">
        <v>0</v>
      </c>
      <c r="G41" s="416" t="s">
        <v>338</v>
      </c>
    </row>
    <row r="42" spans="1:7" ht="18">
      <c r="A42" s="109" t="s">
        <v>66</v>
      </c>
      <c r="B42" s="33">
        <v>11</v>
      </c>
      <c r="C42" s="33">
        <v>1</v>
      </c>
      <c r="D42" s="32">
        <f>'Расход (4)'!J230</f>
        <v>290</v>
      </c>
      <c r="E42" s="32">
        <f>'Расход (4)'!K230</f>
        <v>290</v>
      </c>
      <c r="F42" s="324">
        <v>0</v>
      </c>
      <c r="G42" s="416" t="s">
        <v>338</v>
      </c>
    </row>
    <row r="43" spans="1:7" ht="33.75" customHeight="1" hidden="1">
      <c r="A43" s="108" t="s">
        <v>125</v>
      </c>
      <c r="B43" s="33">
        <v>13</v>
      </c>
      <c r="C43" s="33">
        <v>0</v>
      </c>
      <c r="D43" s="32"/>
      <c r="E43" s="32"/>
      <c r="F43" s="324"/>
      <c r="G43" s="415" t="e">
        <f t="shared" si="0"/>
        <v>#DIV/0!</v>
      </c>
    </row>
    <row r="44" spans="1:7" ht="21" customHeight="1" hidden="1">
      <c r="A44" s="109" t="s">
        <v>126</v>
      </c>
      <c r="B44" s="33">
        <v>13</v>
      </c>
      <c r="C44" s="33">
        <v>1</v>
      </c>
      <c r="D44" s="32"/>
      <c r="E44" s="32"/>
      <c r="F44" s="324"/>
      <c r="G44" s="415" t="e">
        <f t="shared" si="0"/>
        <v>#DIV/0!</v>
      </c>
    </row>
    <row r="45" spans="1:7" s="320" customFormat="1" ht="21" customHeight="1" hidden="1">
      <c r="A45" s="316" t="s">
        <v>67</v>
      </c>
      <c r="B45" s="317">
        <v>11</v>
      </c>
      <c r="C45" s="317">
        <v>0</v>
      </c>
      <c r="D45" s="318"/>
      <c r="E45" s="318"/>
      <c r="F45" s="319">
        <f>F46</f>
        <v>0</v>
      </c>
      <c r="G45" s="415" t="e">
        <f t="shared" si="0"/>
        <v>#DIV/0!</v>
      </c>
    </row>
    <row r="46" spans="1:7" s="325" customFormat="1" ht="21" customHeight="1" hidden="1">
      <c r="A46" s="321" t="s">
        <v>66</v>
      </c>
      <c r="B46" s="322">
        <v>11</v>
      </c>
      <c r="C46" s="322">
        <v>1</v>
      </c>
      <c r="D46" s="323"/>
      <c r="E46" s="323"/>
      <c r="F46" s="324">
        <v>0</v>
      </c>
      <c r="G46" s="415" t="e">
        <f t="shared" si="0"/>
        <v>#DIV/0!</v>
      </c>
    </row>
    <row r="47" spans="1:7" s="226" customFormat="1" ht="21" customHeight="1">
      <c r="A47" s="225" t="s">
        <v>211</v>
      </c>
      <c r="B47" s="35"/>
      <c r="C47" s="35"/>
      <c r="D47" s="31">
        <f>'Расход (4)'!J244</f>
        <v>11848</v>
      </c>
      <c r="E47" s="31">
        <f>'Расход (4)'!K244</f>
        <v>11365.5</v>
      </c>
      <c r="F47" s="319">
        <f>F48</f>
        <v>11540.699999999999</v>
      </c>
      <c r="G47" s="415">
        <f t="shared" si="0"/>
        <v>98.48189451246459</v>
      </c>
    </row>
    <row r="48" spans="1:7" s="46" customFormat="1" ht="19.5" customHeight="1">
      <c r="A48" s="36" t="s">
        <v>65</v>
      </c>
      <c r="B48" s="111"/>
      <c r="C48" s="111"/>
      <c r="D48" s="31">
        <f>D16+D22+D24+D27+D30+D35+D37+D39+D41</f>
        <v>11848</v>
      </c>
      <c r="E48" s="31">
        <f>E16+E22+E24+E27+E30+E35+E37+E39+E41</f>
        <v>11365.5</v>
      </c>
      <c r="F48" s="319">
        <f>F16+F22+F24+F27+F30+F35+F37+F39+F45</f>
        <v>11540.699999999999</v>
      </c>
      <c r="G48" s="415">
        <f t="shared" si="0"/>
        <v>98.48189451246459</v>
      </c>
    </row>
    <row r="49" spans="1:5" ht="18">
      <c r="A49" s="102"/>
      <c r="B49" s="102"/>
      <c r="C49" s="102"/>
      <c r="D49" s="103"/>
      <c r="E49" s="103"/>
    </row>
  </sheetData>
  <sheetProtection/>
  <mergeCells count="12">
    <mergeCell ref="D13:F13"/>
    <mergeCell ref="B8:D8"/>
    <mergeCell ref="B9:D9"/>
    <mergeCell ref="A12:G12"/>
    <mergeCell ref="C1:H1"/>
    <mergeCell ref="C2:H2"/>
    <mergeCell ref="C3:H3"/>
    <mergeCell ref="C4:H4"/>
    <mergeCell ref="B5:D5"/>
    <mergeCell ref="A11:G11"/>
    <mergeCell ref="B6:D6"/>
    <mergeCell ref="B7:D7"/>
  </mergeCells>
  <printOptions/>
  <pageMargins left="0.75" right="0.24" top="0.5" bottom="0.53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48"/>
  <sheetViews>
    <sheetView view="pageBreakPreview" zoomScale="80" zoomScaleSheetLayoutView="80" zoomScalePageLayoutView="0" workbookViewId="0" topLeftCell="A1">
      <selection activeCell="I3" sqref="I3:K3"/>
    </sheetView>
  </sheetViews>
  <sheetFormatPr defaultColWidth="9.00390625" defaultRowHeight="12.75"/>
  <cols>
    <col min="1" max="1" width="68.625" style="77" customWidth="1"/>
    <col min="2" max="2" width="6.375" style="77" customWidth="1"/>
    <col min="3" max="3" width="5.875" style="77" customWidth="1"/>
    <col min="4" max="4" width="5.75390625" style="77" customWidth="1"/>
    <col min="5" max="5" width="6.625" style="77" customWidth="1"/>
    <col min="6" max="6" width="4.875" style="77" customWidth="1"/>
    <col min="7" max="7" width="4.875" style="79" customWidth="1"/>
    <col min="8" max="8" width="11.75390625" style="80" customWidth="1"/>
    <col min="9" max="9" width="7.75390625" style="80" customWidth="1"/>
    <col min="10" max="10" width="20.75390625" style="80" customWidth="1"/>
    <col min="11" max="11" width="19.75390625" style="78" customWidth="1"/>
    <col min="12" max="12" width="52.125" style="260" customWidth="1"/>
    <col min="13" max="16384" width="9.125" style="42" customWidth="1"/>
  </cols>
  <sheetData>
    <row r="1" spans="9:11" ht="12.75">
      <c r="I1" s="484" t="s">
        <v>254</v>
      </c>
      <c r="J1" s="485"/>
      <c r="K1" s="485"/>
    </row>
    <row r="2" spans="9:11" ht="12.75">
      <c r="I2" s="484" t="s">
        <v>253</v>
      </c>
      <c r="J2" s="477"/>
      <c r="K2" s="477"/>
    </row>
    <row r="3" spans="9:11" ht="12.75">
      <c r="I3" s="484" t="s">
        <v>351</v>
      </c>
      <c r="J3" s="477"/>
      <c r="K3" s="477"/>
    </row>
    <row r="4" spans="9:11" ht="12.75">
      <c r="I4" s="51"/>
      <c r="J4" s="51"/>
      <c r="K4" s="50"/>
    </row>
    <row r="5" spans="1:12" s="40" customFormat="1" ht="15">
      <c r="A5" s="81"/>
      <c r="B5" s="140"/>
      <c r="C5" s="140"/>
      <c r="D5" s="140"/>
      <c r="E5" s="140"/>
      <c r="F5" s="140"/>
      <c r="G5" s="140"/>
      <c r="H5" s="140"/>
      <c r="I5" s="478" t="s">
        <v>293</v>
      </c>
      <c r="J5" s="477"/>
      <c r="K5" s="477"/>
      <c r="L5" s="259"/>
    </row>
    <row r="6" spans="1:11" ht="43.5" customHeight="1">
      <c r="A6" s="487" t="s">
        <v>330</v>
      </c>
      <c r="B6" s="488"/>
      <c r="C6" s="488"/>
      <c r="D6" s="488"/>
      <c r="E6" s="488"/>
      <c r="F6" s="488"/>
      <c r="G6" s="488"/>
      <c r="H6" s="488"/>
      <c r="I6" s="488"/>
      <c r="J6" s="488"/>
      <c r="K6" s="489"/>
    </row>
    <row r="7" spans="2:10" ht="14.25" customHeight="1">
      <c r="B7" s="411"/>
      <c r="C7" s="411"/>
      <c r="D7" s="411"/>
      <c r="E7" s="410"/>
      <c r="F7" s="410"/>
      <c r="G7" s="410"/>
      <c r="H7" s="409"/>
      <c r="I7" s="408"/>
      <c r="J7" s="407"/>
    </row>
    <row r="8" spans="1:12" s="78" customFormat="1" ht="26.25" customHeight="1">
      <c r="A8" s="490" t="s">
        <v>110</v>
      </c>
      <c r="B8" s="492" t="s">
        <v>109</v>
      </c>
      <c r="C8" s="490" t="s">
        <v>108</v>
      </c>
      <c r="D8" s="490" t="s">
        <v>107</v>
      </c>
      <c r="E8" s="494" t="s">
        <v>106</v>
      </c>
      <c r="F8" s="495"/>
      <c r="G8" s="495"/>
      <c r="H8" s="496"/>
      <c r="I8" s="490" t="s">
        <v>105</v>
      </c>
      <c r="J8" s="500" t="s">
        <v>249</v>
      </c>
      <c r="K8" s="501"/>
      <c r="L8" s="262"/>
    </row>
    <row r="9" spans="1:12" s="78" customFormat="1" ht="24.75" customHeight="1">
      <c r="A9" s="491"/>
      <c r="B9" s="493"/>
      <c r="C9" s="491"/>
      <c r="D9" s="491"/>
      <c r="E9" s="497"/>
      <c r="F9" s="498"/>
      <c r="G9" s="498"/>
      <c r="H9" s="499"/>
      <c r="I9" s="491"/>
      <c r="J9" s="213" t="s">
        <v>86</v>
      </c>
      <c r="K9" s="83" t="s">
        <v>9</v>
      </c>
      <c r="L9" s="262"/>
    </row>
    <row r="10" spans="1:12" s="78" customFormat="1" ht="15.75">
      <c r="A10" s="406">
        <v>1</v>
      </c>
      <c r="B10" s="88">
        <v>2</v>
      </c>
      <c r="C10" s="405">
        <v>3</v>
      </c>
      <c r="D10" s="405">
        <v>4</v>
      </c>
      <c r="E10" s="486">
        <v>5</v>
      </c>
      <c r="F10" s="486"/>
      <c r="G10" s="486"/>
      <c r="H10" s="486"/>
      <c r="I10" s="405">
        <v>6</v>
      </c>
      <c r="J10" s="404">
        <v>7</v>
      </c>
      <c r="K10" s="404" t="s">
        <v>248</v>
      </c>
      <c r="L10" s="262"/>
    </row>
    <row r="11" spans="1:12" s="112" customFormat="1" ht="15.75">
      <c r="A11" s="48" t="s">
        <v>140</v>
      </c>
      <c r="B11" s="149">
        <v>801</v>
      </c>
      <c r="C11" s="144"/>
      <c r="D11" s="144"/>
      <c r="E11" s="88"/>
      <c r="F11" s="88"/>
      <c r="G11" s="145"/>
      <c r="H11" s="88"/>
      <c r="I11" s="144"/>
      <c r="J11" s="143">
        <f>J246</f>
        <v>11848</v>
      </c>
      <c r="K11" s="143">
        <f>K246</f>
        <v>11365.5</v>
      </c>
      <c r="L11" s="262"/>
    </row>
    <row r="12" spans="1:12" s="112" customFormat="1" ht="15.75" customHeight="1">
      <c r="A12" s="48" t="s">
        <v>85</v>
      </c>
      <c r="B12" s="149">
        <v>801</v>
      </c>
      <c r="C12" s="173" t="s">
        <v>214</v>
      </c>
      <c r="D12" s="173" t="s">
        <v>142</v>
      </c>
      <c r="E12" s="89"/>
      <c r="F12" s="89"/>
      <c r="G12" s="91"/>
      <c r="H12" s="89"/>
      <c r="I12" s="144"/>
      <c r="J12" s="143">
        <f>J13+J23+J58+J61+J67+J70</f>
        <v>5760.700000000001</v>
      </c>
      <c r="K12" s="143">
        <f>K13+K23+K58+K61+K67+K70</f>
        <v>5409.8</v>
      </c>
      <c r="L12" s="262"/>
    </row>
    <row r="13" spans="1:12" s="112" customFormat="1" ht="30.75" customHeight="1">
      <c r="A13" s="47" t="s">
        <v>84</v>
      </c>
      <c r="B13" s="144">
        <v>801</v>
      </c>
      <c r="C13" s="146" t="s">
        <v>214</v>
      </c>
      <c r="D13" s="146" t="s">
        <v>227</v>
      </c>
      <c r="E13" s="89"/>
      <c r="F13" s="89"/>
      <c r="G13" s="91"/>
      <c r="H13" s="89"/>
      <c r="I13" s="144"/>
      <c r="J13" s="150">
        <f>J14</f>
        <v>730.3999999999999</v>
      </c>
      <c r="K13" s="150">
        <f>K14</f>
        <v>730.4000000000001</v>
      </c>
      <c r="L13" s="262"/>
    </row>
    <row r="14" spans="1:12" s="78" customFormat="1" ht="21.75" customHeight="1">
      <c r="A14" s="47" t="s">
        <v>158</v>
      </c>
      <c r="B14" s="144">
        <v>801</v>
      </c>
      <c r="C14" s="146" t="s">
        <v>214</v>
      </c>
      <c r="D14" s="146" t="s">
        <v>227</v>
      </c>
      <c r="E14" s="89">
        <v>91</v>
      </c>
      <c r="F14" s="90">
        <v>0</v>
      </c>
      <c r="G14" s="91" t="s">
        <v>142</v>
      </c>
      <c r="H14" s="91" t="s">
        <v>143</v>
      </c>
      <c r="I14" s="144"/>
      <c r="J14" s="150">
        <f>J15+J19</f>
        <v>730.3999999999999</v>
      </c>
      <c r="K14" s="150">
        <f>K15+K19</f>
        <v>730.4000000000001</v>
      </c>
      <c r="L14" s="262"/>
    </row>
    <row r="15" spans="1:12" s="78" customFormat="1" ht="16.5" customHeight="1">
      <c r="A15" s="47" t="s">
        <v>159</v>
      </c>
      <c r="B15" s="144">
        <v>801</v>
      </c>
      <c r="C15" s="146" t="s">
        <v>214</v>
      </c>
      <c r="D15" s="146" t="s">
        <v>227</v>
      </c>
      <c r="E15" s="89">
        <v>91</v>
      </c>
      <c r="F15" s="90">
        <v>0</v>
      </c>
      <c r="G15" s="91" t="s">
        <v>142</v>
      </c>
      <c r="H15" s="91" t="s">
        <v>144</v>
      </c>
      <c r="I15" s="144"/>
      <c r="J15" s="150">
        <f>J16</f>
        <v>676.3999999999999</v>
      </c>
      <c r="K15" s="150">
        <f>K16</f>
        <v>676.4000000000001</v>
      </c>
      <c r="L15" s="262"/>
    </row>
    <row r="16" spans="1:12" s="78" customFormat="1" ht="38.25" customHeight="1">
      <c r="A16" s="47" t="s">
        <v>160</v>
      </c>
      <c r="B16" s="144">
        <v>801</v>
      </c>
      <c r="C16" s="146" t="s">
        <v>214</v>
      </c>
      <c r="D16" s="146" t="s">
        <v>227</v>
      </c>
      <c r="E16" s="89">
        <v>91</v>
      </c>
      <c r="F16" s="90">
        <v>0</v>
      </c>
      <c r="G16" s="91" t="s">
        <v>142</v>
      </c>
      <c r="H16" s="91" t="s">
        <v>144</v>
      </c>
      <c r="I16" s="144">
        <v>120</v>
      </c>
      <c r="J16" s="150">
        <f>J17+J18</f>
        <v>676.3999999999999</v>
      </c>
      <c r="K16" s="150">
        <f>K17+K18</f>
        <v>676.4000000000001</v>
      </c>
      <c r="L16" s="262"/>
    </row>
    <row r="17" spans="1:12" s="166" customFormat="1" ht="21" customHeight="1" hidden="1">
      <c r="A17" s="171" t="s">
        <v>313</v>
      </c>
      <c r="B17" s="168">
        <v>801</v>
      </c>
      <c r="C17" s="170" t="s">
        <v>214</v>
      </c>
      <c r="D17" s="170" t="s">
        <v>227</v>
      </c>
      <c r="E17" s="353">
        <v>91</v>
      </c>
      <c r="F17" s="403">
        <v>0</v>
      </c>
      <c r="G17" s="169" t="s">
        <v>142</v>
      </c>
      <c r="H17" s="169" t="s">
        <v>144</v>
      </c>
      <c r="I17" s="168">
        <v>121</v>
      </c>
      <c r="J17" s="167">
        <f>468.2-0.1+70-12.5</f>
        <v>525.5999999999999</v>
      </c>
      <c r="K17" s="167">
        <v>525.6</v>
      </c>
      <c r="L17" s="295"/>
    </row>
    <row r="18" spans="1:12" s="166" customFormat="1" ht="47.25" customHeight="1" hidden="1">
      <c r="A18" s="171" t="s">
        <v>327</v>
      </c>
      <c r="B18" s="168">
        <v>801</v>
      </c>
      <c r="C18" s="170" t="s">
        <v>214</v>
      </c>
      <c r="D18" s="170" t="s">
        <v>227</v>
      </c>
      <c r="E18" s="353">
        <v>91</v>
      </c>
      <c r="F18" s="403">
        <v>0</v>
      </c>
      <c r="G18" s="169" t="s">
        <v>142</v>
      </c>
      <c r="H18" s="169" t="s">
        <v>144</v>
      </c>
      <c r="I18" s="168">
        <v>129</v>
      </c>
      <c r="J18" s="167">
        <f>142.8-0.5+30-21.5</f>
        <v>150.8</v>
      </c>
      <c r="K18" s="167">
        <v>150.8</v>
      </c>
      <c r="L18" s="295"/>
    </row>
    <row r="19" spans="1:12" s="78" customFormat="1" ht="47.25" customHeight="1">
      <c r="A19" s="47" t="s">
        <v>329</v>
      </c>
      <c r="B19" s="144">
        <v>801</v>
      </c>
      <c r="C19" s="146" t="s">
        <v>214</v>
      </c>
      <c r="D19" s="146" t="s">
        <v>227</v>
      </c>
      <c r="E19" s="89">
        <v>91</v>
      </c>
      <c r="F19" s="90">
        <v>0</v>
      </c>
      <c r="G19" s="91" t="s">
        <v>142</v>
      </c>
      <c r="H19" s="91" t="s">
        <v>326</v>
      </c>
      <c r="I19" s="144"/>
      <c r="J19" s="150">
        <f>J20</f>
        <v>54</v>
      </c>
      <c r="K19" s="150">
        <f>K20</f>
        <v>54</v>
      </c>
      <c r="L19" s="288"/>
    </row>
    <row r="20" spans="1:12" s="78" customFormat="1" ht="47.25" customHeight="1">
      <c r="A20" s="47" t="s">
        <v>328</v>
      </c>
      <c r="B20" s="144">
        <v>801</v>
      </c>
      <c r="C20" s="146" t="s">
        <v>214</v>
      </c>
      <c r="D20" s="146" t="s">
        <v>227</v>
      </c>
      <c r="E20" s="89">
        <v>91</v>
      </c>
      <c r="F20" s="90">
        <v>0</v>
      </c>
      <c r="G20" s="91" t="s">
        <v>142</v>
      </c>
      <c r="H20" s="91" t="s">
        <v>326</v>
      </c>
      <c r="I20" s="144">
        <v>120</v>
      </c>
      <c r="J20" s="150">
        <f>J21+J22</f>
        <v>54</v>
      </c>
      <c r="K20" s="150">
        <f>K21+K22</f>
        <v>54</v>
      </c>
      <c r="L20" s="288"/>
    </row>
    <row r="21" spans="1:12" s="78" customFormat="1" ht="47.25" customHeight="1" hidden="1">
      <c r="A21" s="171" t="s">
        <v>313</v>
      </c>
      <c r="B21" s="168">
        <v>801</v>
      </c>
      <c r="C21" s="170" t="s">
        <v>214</v>
      </c>
      <c r="D21" s="170" t="s">
        <v>227</v>
      </c>
      <c r="E21" s="353">
        <v>91</v>
      </c>
      <c r="F21" s="403">
        <v>0</v>
      </c>
      <c r="G21" s="169" t="s">
        <v>142</v>
      </c>
      <c r="H21" s="169" t="s">
        <v>326</v>
      </c>
      <c r="I21" s="168">
        <v>121</v>
      </c>
      <c r="J21" s="207">
        <v>40.6</v>
      </c>
      <c r="K21" s="207">
        <v>40.6</v>
      </c>
      <c r="L21" s="288"/>
    </row>
    <row r="22" spans="1:12" s="78" customFormat="1" ht="47.25" customHeight="1" hidden="1">
      <c r="A22" s="171" t="s">
        <v>327</v>
      </c>
      <c r="B22" s="168">
        <v>801</v>
      </c>
      <c r="C22" s="170" t="s">
        <v>214</v>
      </c>
      <c r="D22" s="170" t="s">
        <v>227</v>
      </c>
      <c r="E22" s="353">
        <v>91</v>
      </c>
      <c r="F22" s="403">
        <v>0</v>
      </c>
      <c r="G22" s="169" t="s">
        <v>142</v>
      </c>
      <c r="H22" s="169" t="s">
        <v>326</v>
      </c>
      <c r="I22" s="168">
        <v>129</v>
      </c>
      <c r="J22" s="207">
        <v>13.4</v>
      </c>
      <c r="K22" s="207">
        <v>13.4</v>
      </c>
      <c r="L22" s="288"/>
    </row>
    <row r="23" spans="1:12" s="112" customFormat="1" ht="47.25">
      <c r="A23" s="47" t="s">
        <v>83</v>
      </c>
      <c r="B23" s="144">
        <v>801</v>
      </c>
      <c r="C23" s="146" t="s">
        <v>214</v>
      </c>
      <c r="D23" s="146" t="s">
        <v>234</v>
      </c>
      <c r="E23" s="89"/>
      <c r="F23" s="89"/>
      <c r="G23" s="91"/>
      <c r="H23" s="89"/>
      <c r="I23" s="144"/>
      <c r="J23" s="150">
        <f>J24</f>
        <v>4046.6</v>
      </c>
      <c r="K23" s="150">
        <f>K24</f>
        <v>3744.4</v>
      </c>
      <c r="L23" s="262"/>
    </row>
    <row r="24" spans="1:12" s="78" customFormat="1" ht="17.25" customHeight="1">
      <c r="A24" s="47" t="s">
        <v>158</v>
      </c>
      <c r="B24" s="144">
        <v>801</v>
      </c>
      <c r="C24" s="146" t="s">
        <v>214</v>
      </c>
      <c r="D24" s="146" t="s">
        <v>234</v>
      </c>
      <c r="E24" s="89">
        <v>91</v>
      </c>
      <c r="F24" s="91">
        <v>0</v>
      </c>
      <c r="G24" s="91" t="s">
        <v>142</v>
      </c>
      <c r="H24" s="91" t="s">
        <v>143</v>
      </c>
      <c r="I24" s="144"/>
      <c r="J24" s="150">
        <f>J25+J50+J29</f>
        <v>4046.6</v>
      </c>
      <c r="K24" s="150">
        <f>K25+K50+K29</f>
        <v>3744.4</v>
      </c>
      <c r="L24" s="262"/>
    </row>
    <row r="25" spans="1:12" s="113" customFormat="1" ht="15.75" customHeight="1">
      <c r="A25" s="47" t="s">
        <v>161</v>
      </c>
      <c r="B25" s="144">
        <v>801</v>
      </c>
      <c r="C25" s="146" t="s">
        <v>214</v>
      </c>
      <c r="D25" s="146" t="s">
        <v>234</v>
      </c>
      <c r="E25" s="91" t="s">
        <v>93</v>
      </c>
      <c r="F25" s="91" t="s">
        <v>92</v>
      </c>
      <c r="G25" s="91" t="s">
        <v>142</v>
      </c>
      <c r="H25" s="91" t="s">
        <v>145</v>
      </c>
      <c r="I25" s="144"/>
      <c r="J25" s="150">
        <f>J26+J33+J36+J38</f>
        <v>3266.7999999999997</v>
      </c>
      <c r="K25" s="150">
        <f>K26+K33+K36+K38</f>
        <v>2964.6</v>
      </c>
      <c r="L25" s="262"/>
    </row>
    <row r="26" spans="1:12" s="113" customFormat="1" ht="20.25" customHeight="1">
      <c r="A26" s="47" t="s">
        <v>159</v>
      </c>
      <c r="B26" s="144">
        <v>801</v>
      </c>
      <c r="C26" s="146" t="s">
        <v>214</v>
      </c>
      <c r="D26" s="146" t="s">
        <v>234</v>
      </c>
      <c r="E26" s="89">
        <v>91</v>
      </c>
      <c r="F26" s="90">
        <v>0</v>
      </c>
      <c r="G26" s="91" t="s">
        <v>142</v>
      </c>
      <c r="H26" s="91" t="s">
        <v>145</v>
      </c>
      <c r="I26" s="144">
        <v>120</v>
      </c>
      <c r="J26" s="150">
        <f>J27+J28</f>
        <v>1818.4</v>
      </c>
      <c r="K26" s="150">
        <f>K27+K28</f>
        <v>1627.8</v>
      </c>
      <c r="L26" s="262"/>
    </row>
    <row r="27" spans="1:13" s="392" customFormat="1" ht="19.5" customHeight="1" hidden="1">
      <c r="A27" s="171" t="s">
        <v>313</v>
      </c>
      <c r="B27" s="168">
        <v>801</v>
      </c>
      <c r="C27" s="170" t="s">
        <v>214</v>
      </c>
      <c r="D27" s="170" t="s">
        <v>234</v>
      </c>
      <c r="E27" s="353" t="s">
        <v>93</v>
      </c>
      <c r="F27" s="353" t="s">
        <v>92</v>
      </c>
      <c r="G27" s="169" t="s">
        <v>142</v>
      </c>
      <c r="H27" s="169" t="s">
        <v>145</v>
      </c>
      <c r="I27" s="168">
        <v>121</v>
      </c>
      <c r="J27" s="167">
        <f>1692.7-250-4.5-12</f>
        <v>1426.2</v>
      </c>
      <c r="K27" s="167">
        <v>1235.6</v>
      </c>
      <c r="L27" s="295"/>
      <c r="M27" s="393"/>
    </row>
    <row r="28" spans="1:13" s="392" customFormat="1" ht="48" customHeight="1" hidden="1">
      <c r="A28" s="171" t="s">
        <v>327</v>
      </c>
      <c r="B28" s="168">
        <v>801</v>
      </c>
      <c r="C28" s="170" t="s">
        <v>214</v>
      </c>
      <c r="D28" s="170" t="s">
        <v>234</v>
      </c>
      <c r="E28" s="353" t="s">
        <v>93</v>
      </c>
      <c r="F28" s="353" t="s">
        <v>92</v>
      </c>
      <c r="G28" s="169" t="s">
        <v>142</v>
      </c>
      <c r="H28" s="169" t="s">
        <v>145</v>
      </c>
      <c r="I28" s="168">
        <v>129</v>
      </c>
      <c r="J28" s="167">
        <f>492.1-30-69.9</f>
        <v>392.20000000000005</v>
      </c>
      <c r="K28" s="167">
        <v>392.2</v>
      </c>
      <c r="L28" s="295"/>
      <c r="M28" s="393"/>
    </row>
    <row r="29" spans="1:13" s="392" customFormat="1" ht="48" customHeight="1">
      <c r="A29" s="47" t="s">
        <v>329</v>
      </c>
      <c r="B29" s="144">
        <v>801</v>
      </c>
      <c r="C29" s="146" t="s">
        <v>214</v>
      </c>
      <c r="D29" s="146" t="s">
        <v>234</v>
      </c>
      <c r="E29" s="89">
        <v>91</v>
      </c>
      <c r="F29" s="90">
        <v>0</v>
      </c>
      <c r="G29" s="91" t="s">
        <v>142</v>
      </c>
      <c r="H29" s="91" t="s">
        <v>326</v>
      </c>
      <c r="I29" s="144"/>
      <c r="J29" s="150">
        <f>J30</f>
        <v>569.3000000000001</v>
      </c>
      <c r="K29" s="150">
        <f>K30</f>
        <v>569.3000000000001</v>
      </c>
      <c r="L29" s="295"/>
      <c r="M29" s="393"/>
    </row>
    <row r="30" spans="1:13" s="392" customFormat="1" ht="48" customHeight="1">
      <c r="A30" s="47" t="s">
        <v>328</v>
      </c>
      <c r="B30" s="144">
        <v>801</v>
      </c>
      <c r="C30" s="146" t="s">
        <v>214</v>
      </c>
      <c r="D30" s="146" t="s">
        <v>234</v>
      </c>
      <c r="E30" s="89">
        <v>91</v>
      </c>
      <c r="F30" s="90">
        <v>0</v>
      </c>
      <c r="G30" s="91" t="s">
        <v>142</v>
      </c>
      <c r="H30" s="91" t="s">
        <v>326</v>
      </c>
      <c r="I30" s="144">
        <v>120</v>
      </c>
      <c r="J30" s="150">
        <f>J31+J32</f>
        <v>569.3000000000001</v>
      </c>
      <c r="K30" s="150">
        <f>K31+K32</f>
        <v>569.3000000000001</v>
      </c>
      <c r="L30" s="295"/>
      <c r="M30" s="393"/>
    </row>
    <row r="31" spans="1:13" s="392" customFormat="1" ht="48" customHeight="1" hidden="1">
      <c r="A31" s="171" t="s">
        <v>313</v>
      </c>
      <c r="B31" s="168">
        <v>801</v>
      </c>
      <c r="C31" s="170" t="s">
        <v>214</v>
      </c>
      <c r="D31" s="170" t="s">
        <v>234</v>
      </c>
      <c r="E31" s="353">
        <v>91</v>
      </c>
      <c r="F31" s="403">
        <v>0</v>
      </c>
      <c r="G31" s="169" t="s">
        <v>142</v>
      </c>
      <c r="H31" s="169" t="s">
        <v>326</v>
      </c>
      <c r="I31" s="168">
        <v>121</v>
      </c>
      <c r="J31" s="167">
        <v>449.1</v>
      </c>
      <c r="K31" s="167">
        <v>449.1</v>
      </c>
      <c r="L31" s="295"/>
      <c r="M31" s="393"/>
    </row>
    <row r="32" spans="1:13" s="392" customFormat="1" ht="48" customHeight="1" hidden="1">
      <c r="A32" s="171" t="s">
        <v>327</v>
      </c>
      <c r="B32" s="168">
        <v>801</v>
      </c>
      <c r="C32" s="170" t="s">
        <v>214</v>
      </c>
      <c r="D32" s="170" t="s">
        <v>234</v>
      </c>
      <c r="E32" s="353">
        <v>91</v>
      </c>
      <c r="F32" s="403">
        <v>0</v>
      </c>
      <c r="G32" s="169" t="s">
        <v>142</v>
      </c>
      <c r="H32" s="169" t="s">
        <v>326</v>
      </c>
      <c r="I32" s="168">
        <v>129</v>
      </c>
      <c r="J32" s="167">
        <v>120.2</v>
      </c>
      <c r="K32" s="167">
        <v>120.2</v>
      </c>
      <c r="L32" s="295"/>
      <c r="M32" s="393"/>
    </row>
    <row r="33" spans="1:12" s="113" customFormat="1" ht="39" customHeight="1">
      <c r="A33" s="47" t="s">
        <v>162</v>
      </c>
      <c r="B33" s="88">
        <v>801</v>
      </c>
      <c r="C33" s="89">
        <v>1</v>
      </c>
      <c r="D33" s="89">
        <v>4</v>
      </c>
      <c r="E33" s="89">
        <v>91</v>
      </c>
      <c r="F33" s="104">
        <v>0</v>
      </c>
      <c r="G33" s="91" t="s">
        <v>142</v>
      </c>
      <c r="H33" s="91" t="s">
        <v>145</v>
      </c>
      <c r="I33" s="92">
        <v>240</v>
      </c>
      <c r="J33" s="150">
        <f>J34+J35</f>
        <v>1324.7999999999997</v>
      </c>
      <c r="K33" s="150">
        <f>K34+K35</f>
        <v>1246.4</v>
      </c>
      <c r="L33" s="262"/>
    </row>
    <row r="34" spans="1:13" s="392" customFormat="1" ht="33" customHeight="1" hidden="1">
      <c r="A34" s="171" t="s">
        <v>247</v>
      </c>
      <c r="B34" s="168">
        <v>801</v>
      </c>
      <c r="C34" s="170" t="s">
        <v>214</v>
      </c>
      <c r="D34" s="170" t="s">
        <v>234</v>
      </c>
      <c r="E34" s="353">
        <v>91</v>
      </c>
      <c r="F34" s="403">
        <v>0</v>
      </c>
      <c r="G34" s="169" t="s">
        <v>142</v>
      </c>
      <c r="H34" s="169" t="s">
        <v>145</v>
      </c>
      <c r="I34" s="168">
        <v>242</v>
      </c>
      <c r="J34" s="167">
        <f>124.2+69.6</f>
        <v>193.8</v>
      </c>
      <c r="K34" s="167">
        <v>179.9</v>
      </c>
      <c r="L34" s="295"/>
      <c r="M34" s="393"/>
    </row>
    <row r="35" spans="1:12" s="392" customFormat="1" ht="35.25" customHeight="1" hidden="1">
      <c r="A35" s="171" t="s">
        <v>148</v>
      </c>
      <c r="B35" s="168">
        <v>801</v>
      </c>
      <c r="C35" s="170" t="s">
        <v>214</v>
      </c>
      <c r="D35" s="170" t="s">
        <v>234</v>
      </c>
      <c r="E35" s="353" t="s">
        <v>93</v>
      </c>
      <c r="F35" s="353" t="s">
        <v>92</v>
      </c>
      <c r="G35" s="169" t="s">
        <v>142</v>
      </c>
      <c r="H35" s="169" t="s">
        <v>145</v>
      </c>
      <c r="I35" s="168">
        <v>244</v>
      </c>
      <c r="J35" s="167">
        <f>1074.1+40.9+1.8+14.1+0.1-12+12</f>
        <v>1130.9999999999998</v>
      </c>
      <c r="K35" s="167">
        <v>1066.5</v>
      </c>
      <c r="L35" s="295"/>
    </row>
    <row r="36" spans="1:12" s="113" customFormat="1" ht="33.75" customHeight="1">
      <c r="A36" s="47" t="s">
        <v>195</v>
      </c>
      <c r="B36" s="88">
        <v>801</v>
      </c>
      <c r="C36" s="89">
        <v>1</v>
      </c>
      <c r="D36" s="89">
        <v>4</v>
      </c>
      <c r="E36" s="89" t="s">
        <v>93</v>
      </c>
      <c r="F36" s="89" t="s">
        <v>92</v>
      </c>
      <c r="G36" s="91" t="s">
        <v>142</v>
      </c>
      <c r="H36" s="91" t="s">
        <v>145</v>
      </c>
      <c r="I36" s="92">
        <v>320</v>
      </c>
      <c r="J36" s="150">
        <f>J37</f>
        <v>52.9</v>
      </c>
      <c r="K36" s="150">
        <f>K37</f>
        <v>52.9</v>
      </c>
      <c r="L36" s="288"/>
    </row>
    <row r="37" spans="1:12" s="392" customFormat="1" ht="35.25" customHeight="1" hidden="1">
      <c r="A37" s="171" t="s">
        <v>221</v>
      </c>
      <c r="B37" s="354">
        <v>801</v>
      </c>
      <c r="C37" s="353">
        <v>1</v>
      </c>
      <c r="D37" s="353">
        <v>4</v>
      </c>
      <c r="E37" s="353">
        <v>91</v>
      </c>
      <c r="F37" s="353">
        <v>0</v>
      </c>
      <c r="G37" s="169" t="s">
        <v>142</v>
      </c>
      <c r="H37" s="169" t="s">
        <v>145</v>
      </c>
      <c r="I37" s="352">
        <v>321</v>
      </c>
      <c r="J37" s="167">
        <v>52.9</v>
      </c>
      <c r="K37" s="167">
        <v>52.9</v>
      </c>
      <c r="L37" s="295"/>
    </row>
    <row r="38" spans="1:12" s="113" customFormat="1" ht="19.5" customHeight="1">
      <c r="A38" s="47" t="s">
        <v>163</v>
      </c>
      <c r="B38" s="88">
        <v>801</v>
      </c>
      <c r="C38" s="89">
        <v>1</v>
      </c>
      <c r="D38" s="89">
        <v>4</v>
      </c>
      <c r="E38" s="89">
        <v>91</v>
      </c>
      <c r="F38" s="89" t="s">
        <v>92</v>
      </c>
      <c r="G38" s="91" t="s">
        <v>142</v>
      </c>
      <c r="H38" s="91" t="s">
        <v>145</v>
      </c>
      <c r="I38" s="92">
        <v>850</v>
      </c>
      <c r="J38" s="150">
        <f>J39+J40+J41</f>
        <v>70.7</v>
      </c>
      <c r="K38" s="150">
        <f>K39+K40+K41</f>
        <v>37.5</v>
      </c>
      <c r="L38" s="262"/>
    </row>
    <row r="39" spans="1:12" s="392" customFormat="1" ht="16.5" customHeight="1" hidden="1">
      <c r="A39" s="171" t="s">
        <v>104</v>
      </c>
      <c r="B39" s="168">
        <v>801</v>
      </c>
      <c r="C39" s="170" t="s">
        <v>214</v>
      </c>
      <c r="D39" s="170" t="s">
        <v>234</v>
      </c>
      <c r="E39" s="353" t="s">
        <v>93</v>
      </c>
      <c r="F39" s="353" t="s">
        <v>92</v>
      </c>
      <c r="G39" s="169" t="s">
        <v>142</v>
      </c>
      <c r="H39" s="169" t="s">
        <v>145</v>
      </c>
      <c r="I39" s="168">
        <v>851</v>
      </c>
      <c r="J39" s="167">
        <v>1</v>
      </c>
      <c r="K39" s="167">
        <v>0</v>
      </c>
      <c r="L39" s="295"/>
    </row>
    <row r="40" spans="1:12" s="392" customFormat="1" ht="18.75" customHeight="1" hidden="1">
      <c r="A40" s="171" t="s">
        <v>124</v>
      </c>
      <c r="B40" s="168">
        <v>801</v>
      </c>
      <c r="C40" s="170" t="s">
        <v>214</v>
      </c>
      <c r="D40" s="170" t="s">
        <v>234</v>
      </c>
      <c r="E40" s="169" t="s">
        <v>93</v>
      </c>
      <c r="F40" s="169" t="s">
        <v>92</v>
      </c>
      <c r="G40" s="169" t="s">
        <v>142</v>
      </c>
      <c r="H40" s="169" t="s">
        <v>145</v>
      </c>
      <c r="I40" s="168">
        <v>852</v>
      </c>
      <c r="J40" s="167">
        <v>37</v>
      </c>
      <c r="K40" s="167">
        <v>23.3</v>
      </c>
      <c r="L40" s="295"/>
    </row>
    <row r="41" spans="1:16" s="392" customFormat="1" ht="15" customHeight="1" hidden="1">
      <c r="A41" s="171" t="s">
        <v>127</v>
      </c>
      <c r="B41" s="168">
        <v>801</v>
      </c>
      <c r="C41" s="170" t="s">
        <v>214</v>
      </c>
      <c r="D41" s="170" t="s">
        <v>234</v>
      </c>
      <c r="E41" s="169" t="s">
        <v>93</v>
      </c>
      <c r="F41" s="169" t="s">
        <v>92</v>
      </c>
      <c r="G41" s="169" t="s">
        <v>142</v>
      </c>
      <c r="H41" s="169" t="s">
        <v>145</v>
      </c>
      <c r="I41" s="168">
        <v>853</v>
      </c>
      <c r="J41" s="167">
        <f>30+2.1+0.6</f>
        <v>32.7</v>
      </c>
      <c r="K41" s="167">
        <v>14.2</v>
      </c>
      <c r="L41" s="295"/>
      <c r="M41" s="393"/>
      <c r="N41" s="393"/>
      <c r="O41" s="393"/>
      <c r="P41" s="393"/>
    </row>
    <row r="42" spans="1:16" s="392" customFormat="1" ht="38.25" customHeight="1" hidden="1">
      <c r="A42" s="401" t="s">
        <v>219</v>
      </c>
      <c r="B42" s="398">
        <v>801</v>
      </c>
      <c r="C42" s="400" t="s">
        <v>214</v>
      </c>
      <c r="D42" s="400" t="s">
        <v>234</v>
      </c>
      <c r="E42" s="399" t="s">
        <v>213</v>
      </c>
      <c r="F42" s="399" t="s">
        <v>92</v>
      </c>
      <c r="G42" s="399" t="s">
        <v>142</v>
      </c>
      <c r="H42" s="399" t="s">
        <v>143</v>
      </c>
      <c r="I42" s="398"/>
      <c r="J42" s="402">
        <f aca="true" t="shared" si="0" ref="J42:K44">J43</f>
        <v>0</v>
      </c>
      <c r="K42" s="402">
        <f t="shared" si="0"/>
        <v>0</v>
      </c>
      <c r="L42" s="295"/>
      <c r="M42" s="393"/>
      <c r="N42" s="393"/>
      <c r="O42" s="393"/>
      <c r="P42" s="393"/>
    </row>
    <row r="43" spans="1:16" s="392" customFormat="1" ht="54.75" customHeight="1" hidden="1">
      <c r="A43" s="397" t="s">
        <v>246</v>
      </c>
      <c r="B43" s="394">
        <v>801</v>
      </c>
      <c r="C43" s="396" t="s">
        <v>214</v>
      </c>
      <c r="D43" s="396" t="s">
        <v>234</v>
      </c>
      <c r="E43" s="395" t="s">
        <v>213</v>
      </c>
      <c r="F43" s="395" t="s">
        <v>92</v>
      </c>
      <c r="G43" s="395" t="s">
        <v>228</v>
      </c>
      <c r="H43" s="395" t="s">
        <v>143</v>
      </c>
      <c r="I43" s="394"/>
      <c r="J43" s="167">
        <f t="shared" si="0"/>
        <v>0</v>
      </c>
      <c r="K43" s="167">
        <f t="shared" si="0"/>
        <v>0</v>
      </c>
      <c r="L43" s="295"/>
      <c r="M43" s="393"/>
      <c r="N43" s="393"/>
      <c r="O43" s="393"/>
      <c r="P43" s="393"/>
    </row>
    <row r="44" spans="1:16" s="392" customFormat="1" ht="85.5" customHeight="1" hidden="1">
      <c r="A44" s="291" t="s">
        <v>170</v>
      </c>
      <c r="B44" s="292">
        <v>80</v>
      </c>
      <c r="C44" s="293" t="s">
        <v>214</v>
      </c>
      <c r="D44" s="293" t="s">
        <v>234</v>
      </c>
      <c r="E44" s="294" t="s">
        <v>213</v>
      </c>
      <c r="F44" s="294" t="s">
        <v>92</v>
      </c>
      <c r="G44" s="294" t="s">
        <v>228</v>
      </c>
      <c r="H44" s="294" t="s">
        <v>171</v>
      </c>
      <c r="I44" s="292"/>
      <c r="J44" s="167">
        <f t="shared" si="0"/>
        <v>0</v>
      </c>
      <c r="K44" s="167">
        <f t="shared" si="0"/>
        <v>0</v>
      </c>
      <c r="L44" s="295"/>
      <c r="M44" s="393"/>
      <c r="N44" s="393"/>
      <c r="O44" s="393"/>
      <c r="P44" s="393"/>
    </row>
    <row r="45" spans="1:16" s="392" customFormat="1" ht="25.5" customHeight="1" hidden="1">
      <c r="A45" s="171" t="s">
        <v>94</v>
      </c>
      <c r="B45" s="168">
        <v>801</v>
      </c>
      <c r="C45" s="170" t="s">
        <v>214</v>
      </c>
      <c r="D45" s="170" t="s">
        <v>234</v>
      </c>
      <c r="E45" s="169" t="s">
        <v>213</v>
      </c>
      <c r="F45" s="169" t="s">
        <v>92</v>
      </c>
      <c r="G45" s="169" t="s">
        <v>228</v>
      </c>
      <c r="H45" s="169" t="s">
        <v>171</v>
      </c>
      <c r="I45" s="168">
        <v>540</v>
      </c>
      <c r="J45" s="167">
        <v>0</v>
      </c>
      <c r="K45" s="167">
        <v>0</v>
      </c>
      <c r="L45" s="295"/>
      <c r="M45" s="393"/>
      <c r="N45" s="393"/>
      <c r="O45" s="393"/>
      <c r="P45" s="393"/>
    </row>
    <row r="46" spans="1:16" s="392" customFormat="1" ht="39.75" customHeight="1" hidden="1">
      <c r="A46" s="401" t="s">
        <v>304</v>
      </c>
      <c r="B46" s="398">
        <v>801</v>
      </c>
      <c r="C46" s="400" t="s">
        <v>214</v>
      </c>
      <c r="D46" s="400" t="s">
        <v>234</v>
      </c>
      <c r="E46" s="399" t="s">
        <v>303</v>
      </c>
      <c r="F46" s="399" t="s">
        <v>92</v>
      </c>
      <c r="G46" s="399" t="s">
        <v>142</v>
      </c>
      <c r="H46" s="399" t="s">
        <v>143</v>
      </c>
      <c r="I46" s="398"/>
      <c r="J46" s="167">
        <f aca="true" t="shared" si="1" ref="J46:K48">J47</f>
        <v>0</v>
      </c>
      <c r="K46" s="167">
        <f t="shared" si="1"/>
        <v>0</v>
      </c>
      <c r="L46" s="295"/>
      <c r="M46" s="393"/>
      <c r="N46" s="393"/>
      <c r="O46" s="393"/>
      <c r="P46" s="393"/>
    </row>
    <row r="47" spans="1:16" s="392" customFormat="1" ht="62.25" customHeight="1" hidden="1">
      <c r="A47" s="397" t="s">
        <v>246</v>
      </c>
      <c r="B47" s="394">
        <v>801</v>
      </c>
      <c r="C47" s="396" t="s">
        <v>214</v>
      </c>
      <c r="D47" s="396" t="s">
        <v>234</v>
      </c>
      <c r="E47" s="395" t="s">
        <v>303</v>
      </c>
      <c r="F47" s="395" t="s">
        <v>92</v>
      </c>
      <c r="G47" s="395" t="s">
        <v>228</v>
      </c>
      <c r="H47" s="395" t="s">
        <v>143</v>
      </c>
      <c r="I47" s="394"/>
      <c r="J47" s="167">
        <f t="shared" si="1"/>
        <v>0</v>
      </c>
      <c r="K47" s="167">
        <f t="shared" si="1"/>
        <v>0</v>
      </c>
      <c r="L47" s="295"/>
      <c r="M47" s="393"/>
      <c r="N47" s="393"/>
      <c r="O47" s="393"/>
      <c r="P47" s="393"/>
    </row>
    <row r="48" spans="1:16" s="392" customFormat="1" ht="87" customHeight="1" hidden="1">
      <c r="A48" s="291" t="s">
        <v>170</v>
      </c>
      <c r="B48" s="292">
        <v>80</v>
      </c>
      <c r="C48" s="293" t="s">
        <v>214</v>
      </c>
      <c r="D48" s="293" t="s">
        <v>234</v>
      </c>
      <c r="E48" s="294" t="s">
        <v>303</v>
      </c>
      <c r="F48" s="294" t="s">
        <v>92</v>
      </c>
      <c r="G48" s="294" t="s">
        <v>228</v>
      </c>
      <c r="H48" s="294" t="s">
        <v>171</v>
      </c>
      <c r="I48" s="292"/>
      <c r="J48" s="167">
        <f t="shared" si="1"/>
        <v>0</v>
      </c>
      <c r="K48" s="167">
        <f t="shared" si="1"/>
        <v>0</v>
      </c>
      <c r="L48" s="295"/>
      <c r="M48" s="393"/>
      <c r="N48" s="393"/>
      <c r="O48" s="393"/>
      <c r="P48" s="393"/>
    </row>
    <row r="49" spans="1:16" s="392" customFormat="1" ht="25.5" customHeight="1" hidden="1">
      <c r="A49" s="171" t="s">
        <v>94</v>
      </c>
      <c r="B49" s="168">
        <v>801</v>
      </c>
      <c r="C49" s="170" t="s">
        <v>214</v>
      </c>
      <c r="D49" s="170" t="s">
        <v>234</v>
      </c>
      <c r="E49" s="169" t="s">
        <v>303</v>
      </c>
      <c r="F49" s="169" t="s">
        <v>92</v>
      </c>
      <c r="G49" s="169" t="s">
        <v>228</v>
      </c>
      <c r="H49" s="169" t="s">
        <v>171</v>
      </c>
      <c r="I49" s="168">
        <v>540</v>
      </c>
      <c r="J49" s="167">
        <v>0</v>
      </c>
      <c r="K49" s="167">
        <v>0</v>
      </c>
      <c r="L49" s="295"/>
      <c r="M49" s="393"/>
      <c r="N49" s="393"/>
      <c r="O49" s="393"/>
      <c r="P49" s="393"/>
    </row>
    <row r="50" spans="1:12" s="114" customFormat="1" ht="80.25" customHeight="1">
      <c r="A50" s="47" t="s">
        <v>244</v>
      </c>
      <c r="B50" s="144">
        <v>801</v>
      </c>
      <c r="C50" s="146" t="s">
        <v>214</v>
      </c>
      <c r="D50" s="146" t="s">
        <v>234</v>
      </c>
      <c r="E50" s="391">
        <v>91</v>
      </c>
      <c r="F50" s="390">
        <v>0</v>
      </c>
      <c r="G50" s="390" t="s">
        <v>142</v>
      </c>
      <c r="H50" s="390" t="s">
        <v>164</v>
      </c>
      <c r="I50" s="144"/>
      <c r="J50" s="150">
        <f>J52+J54+J56</f>
        <v>210.5</v>
      </c>
      <c r="K50" s="150">
        <f>K52+K54+K56</f>
        <v>210.5</v>
      </c>
      <c r="L50" s="262"/>
    </row>
    <row r="51" spans="1:12" s="114" customFormat="1" ht="37.5" customHeight="1">
      <c r="A51" s="47" t="s">
        <v>165</v>
      </c>
      <c r="B51" s="88">
        <v>801</v>
      </c>
      <c r="C51" s="89">
        <v>1</v>
      </c>
      <c r="D51" s="89">
        <v>4</v>
      </c>
      <c r="E51" s="89">
        <v>91</v>
      </c>
      <c r="F51" s="91" t="s">
        <v>92</v>
      </c>
      <c r="G51" s="91" t="s">
        <v>142</v>
      </c>
      <c r="H51" s="91" t="s">
        <v>166</v>
      </c>
      <c r="I51" s="92"/>
      <c r="J51" s="150">
        <f>J52</f>
        <v>56.4</v>
      </c>
      <c r="K51" s="150">
        <f>K52</f>
        <v>56.4</v>
      </c>
      <c r="L51" s="262"/>
    </row>
    <row r="52" spans="1:12" s="114" customFormat="1" ht="15.75">
      <c r="A52" s="47" t="s">
        <v>94</v>
      </c>
      <c r="B52" s="88">
        <v>801</v>
      </c>
      <c r="C52" s="89">
        <v>1</v>
      </c>
      <c r="D52" s="89">
        <v>4</v>
      </c>
      <c r="E52" s="89">
        <v>91</v>
      </c>
      <c r="F52" s="91" t="s">
        <v>92</v>
      </c>
      <c r="G52" s="91" t="s">
        <v>142</v>
      </c>
      <c r="H52" s="91" t="s">
        <v>166</v>
      </c>
      <c r="I52" s="92">
        <v>540</v>
      </c>
      <c r="J52" s="150">
        <v>56.4</v>
      </c>
      <c r="K52" s="150">
        <v>56.4</v>
      </c>
      <c r="L52" s="288"/>
    </row>
    <row r="53" spans="1:12" s="286" customFormat="1" ht="63" customHeight="1">
      <c r="A53" s="47" t="s">
        <v>167</v>
      </c>
      <c r="B53" s="88">
        <v>801</v>
      </c>
      <c r="C53" s="89">
        <v>1</v>
      </c>
      <c r="D53" s="89">
        <v>4</v>
      </c>
      <c r="E53" s="91" t="s">
        <v>93</v>
      </c>
      <c r="F53" s="91" t="s">
        <v>92</v>
      </c>
      <c r="G53" s="91" t="s">
        <v>142</v>
      </c>
      <c r="H53" s="91" t="s">
        <v>168</v>
      </c>
      <c r="I53" s="92"/>
      <c r="J53" s="150">
        <f>J54</f>
        <v>102.3</v>
      </c>
      <c r="K53" s="150">
        <f>K54</f>
        <v>102.3</v>
      </c>
      <c r="L53" s="285"/>
    </row>
    <row r="54" spans="1:12" s="114" customFormat="1" ht="15.75">
      <c r="A54" s="47" t="s">
        <v>94</v>
      </c>
      <c r="B54" s="88">
        <v>801</v>
      </c>
      <c r="C54" s="89">
        <v>1</v>
      </c>
      <c r="D54" s="89">
        <v>4</v>
      </c>
      <c r="E54" s="91" t="s">
        <v>93</v>
      </c>
      <c r="F54" s="91" t="s">
        <v>92</v>
      </c>
      <c r="G54" s="91" t="s">
        <v>142</v>
      </c>
      <c r="H54" s="91" t="s">
        <v>168</v>
      </c>
      <c r="I54" s="92">
        <v>540</v>
      </c>
      <c r="J54" s="150">
        <v>102.3</v>
      </c>
      <c r="K54" s="150">
        <v>102.3</v>
      </c>
      <c r="L54" s="288"/>
    </row>
    <row r="55" spans="1:12" s="286" customFormat="1" ht="96.75" customHeight="1">
      <c r="A55" s="47" t="s">
        <v>284</v>
      </c>
      <c r="B55" s="88">
        <v>801</v>
      </c>
      <c r="C55" s="89">
        <v>1</v>
      </c>
      <c r="D55" s="89">
        <v>4</v>
      </c>
      <c r="E55" s="91" t="s">
        <v>93</v>
      </c>
      <c r="F55" s="91" t="s">
        <v>92</v>
      </c>
      <c r="G55" s="91" t="s">
        <v>142</v>
      </c>
      <c r="H55" s="91" t="s">
        <v>169</v>
      </c>
      <c r="I55" s="92"/>
      <c r="J55" s="150">
        <f>J56</f>
        <v>51.8</v>
      </c>
      <c r="K55" s="150">
        <f>K56</f>
        <v>51.8</v>
      </c>
      <c r="L55" s="285"/>
    </row>
    <row r="56" spans="1:12" s="114" customFormat="1" ht="15.75">
      <c r="A56" s="47" t="s">
        <v>94</v>
      </c>
      <c r="B56" s="88">
        <v>801</v>
      </c>
      <c r="C56" s="89">
        <v>1</v>
      </c>
      <c r="D56" s="89">
        <v>4</v>
      </c>
      <c r="E56" s="91" t="s">
        <v>93</v>
      </c>
      <c r="F56" s="91" t="s">
        <v>92</v>
      </c>
      <c r="G56" s="91" t="s">
        <v>142</v>
      </c>
      <c r="H56" s="91" t="s">
        <v>169</v>
      </c>
      <c r="I56" s="92">
        <v>540</v>
      </c>
      <c r="J56" s="150">
        <v>51.8</v>
      </c>
      <c r="K56" s="150">
        <v>51.8</v>
      </c>
      <c r="L56" s="288"/>
    </row>
    <row r="57" spans="1:12" s="115" customFormat="1" ht="33" customHeight="1">
      <c r="A57" s="47" t="s">
        <v>245</v>
      </c>
      <c r="B57" s="144">
        <v>801</v>
      </c>
      <c r="C57" s="146" t="s">
        <v>214</v>
      </c>
      <c r="D57" s="146" t="s">
        <v>212</v>
      </c>
      <c r="E57" s="91"/>
      <c r="F57" s="91"/>
      <c r="G57" s="91"/>
      <c r="H57" s="91"/>
      <c r="I57" s="144"/>
      <c r="J57" s="150">
        <f aca="true" t="shared" si="2" ref="J57:K59">J58</f>
        <v>29.6</v>
      </c>
      <c r="K57" s="150">
        <f t="shared" si="2"/>
        <v>29.6</v>
      </c>
      <c r="L57" s="262"/>
    </row>
    <row r="58" spans="1:12" s="114" customFormat="1" ht="78" customHeight="1">
      <c r="A58" s="47" t="s">
        <v>244</v>
      </c>
      <c r="B58" s="144">
        <v>801</v>
      </c>
      <c r="C58" s="146" t="s">
        <v>214</v>
      </c>
      <c r="D58" s="146" t="s">
        <v>212</v>
      </c>
      <c r="E58" s="91" t="s">
        <v>93</v>
      </c>
      <c r="F58" s="91" t="s">
        <v>92</v>
      </c>
      <c r="G58" s="91" t="s">
        <v>142</v>
      </c>
      <c r="H58" s="91" t="s">
        <v>173</v>
      </c>
      <c r="I58" s="144"/>
      <c r="J58" s="150">
        <f t="shared" si="2"/>
        <v>29.6</v>
      </c>
      <c r="K58" s="150">
        <f t="shared" si="2"/>
        <v>29.6</v>
      </c>
      <c r="L58" s="262"/>
    </row>
    <row r="59" spans="1:12" s="114" customFormat="1" ht="30.75" customHeight="1">
      <c r="A59" s="47" t="s">
        <v>172</v>
      </c>
      <c r="B59" s="88">
        <v>801</v>
      </c>
      <c r="C59" s="89">
        <v>1</v>
      </c>
      <c r="D59" s="89">
        <v>6</v>
      </c>
      <c r="E59" s="91" t="s">
        <v>93</v>
      </c>
      <c r="F59" s="91" t="s">
        <v>92</v>
      </c>
      <c r="G59" s="91" t="s">
        <v>142</v>
      </c>
      <c r="H59" s="91" t="s">
        <v>173</v>
      </c>
      <c r="I59" s="92"/>
      <c r="J59" s="150">
        <f t="shared" si="2"/>
        <v>29.6</v>
      </c>
      <c r="K59" s="150">
        <f t="shared" si="2"/>
        <v>29.6</v>
      </c>
      <c r="L59" s="262"/>
    </row>
    <row r="60" spans="1:12" s="112" customFormat="1" ht="18.75" customHeight="1">
      <c r="A60" s="47" t="s">
        <v>94</v>
      </c>
      <c r="B60" s="88">
        <v>801</v>
      </c>
      <c r="C60" s="89">
        <v>1</v>
      </c>
      <c r="D60" s="89">
        <v>6</v>
      </c>
      <c r="E60" s="91" t="s">
        <v>93</v>
      </c>
      <c r="F60" s="91" t="s">
        <v>92</v>
      </c>
      <c r="G60" s="91" t="s">
        <v>142</v>
      </c>
      <c r="H60" s="91" t="s">
        <v>173</v>
      </c>
      <c r="I60" s="92">
        <v>540</v>
      </c>
      <c r="J60" s="150">
        <v>29.6</v>
      </c>
      <c r="K60" s="150">
        <v>29.6</v>
      </c>
      <c r="L60" s="288"/>
    </row>
    <row r="61" spans="1:12" s="77" customFormat="1" ht="18.75" customHeight="1">
      <c r="A61" s="47" t="s">
        <v>325</v>
      </c>
      <c r="B61" s="88">
        <v>801</v>
      </c>
      <c r="C61" s="89">
        <v>1</v>
      </c>
      <c r="D61" s="89">
        <v>7</v>
      </c>
      <c r="E61" s="91"/>
      <c r="F61" s="91"/>
      <c r="G61" s="91"/>
      <c r="H61" s="91"/>
      <c r="I61" s="92"/>
      <c r="J61" s="150">
        <f>J62</f>
        <v>352.5</v>
      </c>
      <c r="K61" s="150">
        <f>K62</f>
        <v>352.5</v>
      </c>
      <c r="L61" s="389"/>
    </row>
    <row r="62" spans="1:12" s="112" customFormat="1" ht="18.75" customHeight="1">
      <c r="A62" s="47" t="s">
        <v>324</v>
      </c>
      <c r="B62" s="88">
        <v>801</v>
      </c>
      <c r="C62" s="89">
        <v>1</v>
      </c>
      <c r="D62" s="89">
        <v>7</v>
      </c>
      <c r="E62" s="91" t="s">
        <v>319</v>
      </c>
      <c r="F62" s="91" t="s">
        <v>92</v>
      </c>
      <c r="G62" s="91" t="s">
        <v>142</v>
      </c>
      <c r="H62" s="91" t="s">
        <v>143</v>
      </c>
      <c r="I62" s="92"/>
      <c r="J62" s="150">
        <f>J64+J66</f>
        <v>352.5</v>
      </c>
      <c r="K62" s="150">
        <f>K64+K66</f>
        <v>352.5</v>
      </c>
      <c r="L62" s="288"/>
    </row>
    <row r="63" spans="1:12" s="112" customFormat="1" ht="18.75" customHeight="1">
      <c r="A63" s="47" t="s">
        <v>323</v>
      </c>
      <c r="B63" s="88">
        <v>801</v>
      </c>
      <c r="C63" s="89">
        <v>1</v>
      </c>
      <c r="D63" s="89">
        <v>7</v>
      </c>
      <c r="E63" s="91" t="s">
        <v>319</v>
      </c>
      <c r="F63" s="91" t="s">
        <v>322</v>
      </c>
      <c r="G63" s="91" t="s">
        <v>142</v>
      </c>
      <c r="H63" s="91" t="s">
        <v>317</v>
      </c>
      <c r="I63" s="92"/>
      <c r="J63" s="150">
        <f>J64</f>
        <v>162.6</v>
      </c>
      <c r="K63" s="150">
        <f>K64</f>
        <v>162.6</v>
      </c>
      <c r="L63" s="288"/>
    </row>
    <row r="64" spans="1:12" s="112" customFormat="1" ht="18.75" customHeight="1">
      <c r="A64" s="47" t="s">
        <v>320</v>
      </c>
      <c r="B64" s="88">
        <v>801</v>
      </c>
      <c r="C64" s="89">
        <v>1</v>
      </c>
      <c r="D64" s="89">
        <v>7</v>
      </c>
      <c r="E64" s="91" t="s">
        <v>319</v>
      </c>
      <c r="F64" s="91" t="s">
        <v>322</v>
      </c>
      <c r="G64" s="91" t="s">
        <v>142</v>
      </c>
      <c r="H64" s="91" t="s">
        <v>317</v>
      </c>
      <c r="I64" s="92">
        <v>880</v>
      </c>
      <c r="J64" s="150">
        <f>50+103.2+9.4</f>
        <v>162.6</v>
      </c>
      <c r="K64" s="150">
        <v>162.6</v>
      </c>
      <c r="L64" s="288"/>
    </row>
    <row r="65" spans="1:12" s="112" customFormat="1" ht="36" customHeight="1">
      <c r="A65" s="47" t="s">
        <v>321</v>
      </c>
      <c r="B65" s="88">
        <v>801</v>
      </c>
      <c r="C65" s="89">
        <v>1</v>
      </c>
      <c r="D65" s="89">
        <v>7</v>
      </c>
      <c r="E65" s="91" t="s">
        <v>319</v>
      </c>
      <c r="F65" s="91" t="s">
        <v>318</v>
      </c>
      <c r="G65" s="91" t="s">
        <v>142</v>
      </c>
      <c r="H65" s="91" t="s">
        <v>317</v>
      </c>
      <c r="I65" s="92"/>
      <c r="J65" s="150">
        <f>J66</f>
        <v>189.9</v>
      </c>
      <c r="K65" s="150">
        <f>K66</f>
        <v>189.9</v>
      </c>
      <c r="L65" s="288"/>
    </row>
    <row r="66" spans="1:12" s="112" customFormat="1" ht="18.75" customHeight="1">
      <c r="A66" s="47" t="s">
        <v>320</v>
      </c>
      <c r="B66" s="88">
        <v>801</v>
      </c>
      <c r="C66" s="89">
        <v>1</v>
      </c>
      <c r="D66" s="89">
        <v>7</v>
      </c>
      <c r="E66" s="91" t="s">
        <v>319</v>
      </c>
      <c r="F66" s="91" t="s">
        <v>318</v>
      </c>
      <c r="G66" s="91" t="s">
        <v>142</v>
      </c>
      <c r="H66" s="91" t="s">
        <v>317</v>
      </c>
      <c r="I66" s="92">
        <v>880</v>
      </c>
      <c r="J66" s="150">
        <f>50+139.9</f>
        <v>189.9</v>
      </c>
      <c r="K66" s="150">
        <v>189.9</v>
      </c>
      <c r="L66" s="288"/>
    </row>
    <row r="67" spans="1:12" s="105" customFormat="1" ht="15.75" hidden="1">
      <c r="A67" s="186" t="s">
        <v>100</v>
      </c>
      <c r="B67" s="211">
        <v>801</v>
      </c>
      <c r="C67" s="210" t="s">
        <v>214</v>
      </c>
      <c r="D67" s="210" t="s">
        <v>215</v>
      </c>
      <c r="E67" s="206"/>
      <c r="F67" s="206"/>
      <c r="G67" s="206"/>
      <c r="H67" s="206"/>
      <c r="I67" s="211"/>
      <c r="J67" s="207">
        <f>J68</f>
        <v>0</v>
      </c>
      <c r="K67" s="207">
        <f>K68</f>
        <v>0</v>
      </c>
      <c r="L67" s="264"/>
    </row>
    <row r="68" spans="1:12" s="105" customFormat="1" ht="15.75" hidden="1">
      <c r="A68" s="186" t="s">
        <v>99</v>
      </c>
      <c r="B68" s="307">
        <v>801</v>
      </c>
      <c r="C68" s="308">
        <v>1</v>
      </c>
      <c r="D68" s="308">
        <v>11</v>
      </c>
      <c r="E68" s="206" t="s">
        <v>174</v>
      </c>
      <c r="F68" s="206" t="s">
        <v>175</v>
      </c>
      <c r="G68" s="206" t="s">
        <v>142</v>
      </c>
      <c r="H68" s="206" t="s">
        <v>143</v>
      </c>
      <c r="I68" s="368"/>
      <c r="J68" s="207">
        <f>J69</f>
        <v>0</v>
      </c>
      <c r="K68" s="207">
        <f>K69</f>
        <v>0</v>
      </c>
      <c r="L68" s="264"/>
    </row>
    <row r="69" spans="1:12" s="309" customFormat="1" ht="15.75" hidden="1">
      <c r="A69" s="186" t="s">
        <v>98</v>
      </c>
      <c r="B69" s="307">
        <v>801</v>
      </c>
      <c r="C69" s="308">
        <v>1</v>
      </c>
      <c r="D69" s="308">
        <v>11</v>
      </c>
      <c r="E69" s="206" t="s">
        <v>174</v>
      </c>
      <c r="F69" s="206" t="s">
        <v>175</v>
      </c>
      <c r="G69" s="206" t="s">
        <v>142</v>
      </c>
      <c r="H69" s="206" t="s">
        <v>143</v>
      </c>
      <c r="I69" s="368">
        <v>870</v>
      </c>
      <c r="J69" s="207">
        <v>0</v>
      </c>
      <c r="K69" s="207">
        <v>0</v>
      </c>
      <c r="L69" s="264"/>
    </row>
    <row r="70" spans="1:12" s="78" customFormat="1" ht="17.25" customHeight="1">
      <c r="A70" s="47" t="s">
        <v>81</v>
      </c>
      <c r="B70" s="144">
        <v>801</v>
      </c>
      <c r="C70" s="146" t="s">
        <v>214</v>
      </c>
      <c r="D70" s="146" t="s">
        <v>243</v>
      </c>
      <c r="E70" s="91"/>
      <c r="F70" s="91"/>
      <c r="G70" s="91"/>
      <c r="H70" s="91"/>
      <c r="I70" s="144"/>
      <c r="J70" s="150">
        <f>J72+J74+J76+J79+J82+J84</f>
        <v>601.6</v>
      </c>
      <c r="K70" s="150">
        <f>K72+K74+K76+K79+K82+K84</f>
        <v>552.9</v>
      </c>
      <c r="L70" s="262"/>
    </row>
    <row r="71" spans="1:12" s="78" customFormat="1" ht="66.75" customHeight="1">
      <c r="A71" s="47" t="s">
        <v>176</v>
      </c>
      <c r="B71" s="88">
        <v>801</v>
      </c>
      <c r="C71" s="89">
        <v>1</v>
      </c>
      <c r="D71" s="89">
        <v>13</v>
      </c>
      <c r="E71" s="91" t="s">
        <v>93</v>
      </c>
      <c r="F71" s="91" t="s">
        <v>92</v>
      </c>
      <c r="G71" s="91" t="s">
        <v>142</v>
      </c>
      <c r="H71" s="91" t="s">
        <v>177</v>
      </c>
      <c r="I71" s="92"/>
      <c r="J71" s="150">
        <f>J72</f>
        <v>45.2</v>
      </c>
      <c r="K71" s="150">
        <f>K72</f>
        <v>45.2</v>
      </c>
      <c r="L71" s="262"/>
    </row>
    <row r="72" spans="1:12" s="78" customFormat="1" ht="16.5" customHeight="1">
      <c r="A72" s="47" t="s">
        <v>94</v>
      </c>
      <c r="B72" s="88">
        <v>801</v>
      </c>
      <c r="C72" s="89">
        <v>1</v>
      </c>
      <c r="D72" s="89">
        <v>13</v>
      </c>
      <c r="E72" s="91" t="s">
        <v>93</v>
      </c>
      <c r="F72" s="91" t="s">
        <v>92</v>
      </c>
      <c r="G72" s="91" t="s">
        <v>142</v>
      </c>
      <c r="H72" s="91" t="s">
        <v>177</v>
      </c>
      <c r="I72" s="92">
        <v>540</v>
      </c>
      <c r="J72" s="150">
        <v>45.2</v>
      </c>
      <c r="K72" s="150">
        <v>45.2</v>
      </c>
      <c r="L72" s="288"/>
    </row>
    <row r="73" spans="1:12" s="287" customFormat="1" ht="52.5" customHeight="1">
      <c r="A73" s="47" t="s">
        <v>242</v>
      </c>
      <c r="B73" s="88">
        <v>801</v>
      </c>
      <c r="C73" s="89">
        <v>1</v>
      </c>
      <c r="D73" s="89">
        <v>13</v>
      </c>
      <c r="E73" s="91" t="s">
        <v>93</v>
      </c>
      <c r="F73" s="91" t="s">
        <v>92</v>
      </c>
      <c r="G73" s="91" t="s">
        <v>142</v>
      </c>
      <c r="H73" s="91" t="s">
        <v>241</v>
      </c>
      <c r="I73" s="92"/>
      <c r="J73" s="150">
        <f>J74</f>
        <v>0.4</v>
      </c>
      <c r="K73" s="150">
        <f>K74</f>
        <v>0.4</v>
      </c>
      <c r="L73" s="285"/>
    </row>
    <row r="74" spans="1:12" s="78" customFormat="1" ht="16.5" customHeight="1">
      <c r="A74" s="47" t="s">
        <v>94</v>
      </c>
      <c r="B74" s="88">
        <v>801</v>
      </c>
      <c r="C74" s="89">
        <v>1</v>
      </c>
      <c r="D74" s="89">
        <v>13</v>
      </c>
      <c r="E74" s="91" t="s">
        <v>93</v>
      </c>
      <c r="F74" s="91" t="s">
        <v>92</v>
      </c>
      <c r="G74" s="91" t="s">
        <v>142</v>
      </c>
      <c r="H74" s="91" t="s">
        <v>241</v>
      </c>
      <c r="I74" s="92">
        <v>540</v>
      </c>
      <c r="J74" s="150">
        <v>0.4</v>
      </c>
      <c r="K74" s="150">
        <v>0.4</v>
      </c>
      <c r="L74" s="288"/>
    </row>
    <row r="75" spans="1:12" s="78" customFormat="1" ht="49.5" customHeight="1">
      <c r="A75" s="47" t="s">
        <v>285</v>
      </c>
      <c r="B75" s="88">
        <v>801</v>
      </c>
      <c r="C75" s="89">
        <v>1</v>
      </c>
      <c r="D75" s="89">
        <v>13</v>
      </c>
      <c r="E75" s="91" t="s">
        <v>93</v>
      </c>
      <c r="F75" s="91" t="s">
        <v>92</v>
      </c>
      <c r="G75" s="91" t="s">
        <v>142</v>
      </c>
      <c r="H75" s="91" t="s">
        <v>286</v>
      </c>
      <c r="I75" s="92"/>
      <c r="J75" s="150">
        <f>J76</f>
        <v>183.8</v>
      </c>
      <c r="K75" s="150">
        <f>K76</f>
        <v>183.8</v>
      </c>
      <c r="L75" s="262"/>
    </row>
    <row r="76" spans="1:12" s="78" customFormat="1" ht="18" customHeight="1">
      <c r="A76" s="47" t="s">
        <v>94</v>
      </c>
      <c r="B76" s="88">
        <v>801</v>
      </c>
      <c r="C76" s="89">
        <v>1</v>
      </c>
      <c r="D76" s="89">
        <v>13</v>
      </c>
      <c r="E76" s="91" t="s">
        <v>93</v>
      </c>
      <c r="F76" s="91" t="s">
        <v>92</v>
      </c>
      <c r="G76" s="91" t="s">
        <v>142</v>
      </c>
      <c r="H76" s="91" t="s">
        <v>286</v>
      </c>
      <c r="I76" s="92">
        <v>540</v>
      </c>
      <c r="J76" s="150">
        <v>183.8</v>
      </c>
      <c r="K76" s="150">
        <v>183.8</v>
      </c>
      <c r="L76" s="288"/>
    </row>
    <row r="77" spans="1:12" s="78" customFormat="1" ht="18.75" customHeight="1">
      <c r="A77" s="47" t="s">
        <v>316</v>
      </c>
      <c r="B77" s="88">
        <v>801</v>
      </c>
      <c r="C77" s="89">
        <v>1</v>
      </c>
      <c r="D77" s="89">
        <v>13</v>
      </c>
      <c r="E77" s="91" t="s">
        <v>93</v>
      </c>
      <c r="F77" s="91" t="s">
        <v>92</v>
      </c>
      <c r="G77" s="91" t="s">
        <v>142</v>
      </c>
      <c r="H77" s="91" t="s">
        <v>287</v>
      </c>
      <c r="I77" s="92"/>
      <c r="J77" s="150">
        <f>J79</f>
        <v>2</v>
      </c>
      <c r="K77" s="150">
        <f>K79</f>
        <v>2</v>
      </c>
      <c r="L77" s="262"/>
    </row>
    <row r="78" spans="1:12" s="78" customFormat="1" ht="34.5" customHeight="1">
      <c r="A78" s="47" t="s">
        <v>162</v>
      </c>
      <c r="B78" s="88">
        <v>801</v>
      </c>
      <c r="C78" s="89">
        <v>1</v>
      </c>
      <c r="D78" s="89">
        <v>13</v>
      </c>
      <c r="E78" s="91" t="s">
        <v>93</v>
      </c>
      <c r="F78" s="91" t="s">
        <v>92</v>
      </c>
      <c r="G78" s="91" t="s">
        <v>142</v>
      </c>
      <c r="H78" s="91" t="s">
        <v>287</v>
      </c>
      <c r="I78" s="92">
        <v>240</v>
      </c>
      <c r="J78" s="150">
        <f>J79</f>
        <v>2</v>
      </c>
      <c r="K78" s="150">
        <f>K79</f>
        <v>2</v>
      </c>
      <c r="L78" s="262"/>
    </row>
    <row r="79" spans="1:12" s="166" customFormat="1" ht="36.75" customHeight="1" hidden="1">
      <c r="A79" s="171" t="s">
        <v>91</v>
      </c>
      <c r="B79" s="354">
        <v>801</v>
      </c>
      <c r="C79" s="353">
        <v>1</v>
      </c>
      <c r="D79" s="353">
        <v>13</v>
      </c>
      <c r="E79" s="169" t="s">
        <v>93</v>
      </c>
      <c r="F79" s="169" t="s">
        <v>92</v>
      </c>
      <c r="G79" s="169" t="s">
        <v>142</v>
      </c>
      <c r="H79" s="169" t="s">
        <v>287</v>
      </c>
      <c r="I79" s="352">
        <v>244</v>
      </c>
      <c r="J79" s="167">
        <v>2</v>
      </c>
      <c r="K79" s="167">
        <v>2</v>
      </c>
      <c r="L79" s="295"/>
    </row>
    <row r="80" spans="1:12" s="115" customFormat="1" ht="24" customHeight="1">
      <c r="A80" s="47" t="s">
        <v>161</v>
      </c>
      <c r="B80" s="88">
        <v>801</v>
      </c>
      <c r="C80" s="89">
        <v>1</v>
      </c>
      <c r="D80" s="89">
        <v>13</v>
      </c>
      <c r="E80" s="91" t="s">
        <v>93</v>
      </c>
      <c r="F80" s="91" t="s">
        <v>92</v>
      </c>
      <c r="G80" s="91" t="s">
        <v>142</v>
      </c>
      <c r="H80" s="91" t="s">
        <v>145</v>
      </c>
      <c r="I80" s="92"/>
      <c r="J80" s="150">
        <f>J81</f>
        <v>90.2</v>
      </c>
      <c r="K80" s="150">
        <f>K81</f>
        <v>71.5</v>
      </c>
      <c r="L80" s="262"/>
    </row>
    <row r="81" spans="1:12" s="114" customFormat="1" ht="18.75" customHeight="1">
      <c r="A81" s="47" t="s">
        <v>162</v>
      </c>
      <c r="B81" s="88">
        <v>801</v>
      </c>
      <c r="C81" s="89">
        <v>1</v>
      </c>
      <c r="D81" s="89">
        <v>13</v>
      </c>
      <c r="E81" s="91" t="s">
        <v>93</v>
      </c>
      <c r="F81" s="91" t="s">
        <v>92</v>
      </c>
      <c r="G81" s="91" t="s">
        <v>142</v>
      </c>
      <c r="H81" s="91" t="s">
        <v>145</v>
      </c>
      <c r="I81" s="92">
        <v>240</v>
      </c>
      <c r="J81" s="150">
        <f>J82</f>
        <v>90.2</v>
      </c>
      <c r="K81" s="150">
        <f>K82</f>
        <v>71.5</v>
      </c>
      <c r="L81" s="262"/>
    </row>
    <row r="82" spans="1:12" s="388" customFormat="1" ht="37.5" customHeight="1" hidden="1">
      <c r="A82" s="171" t="s">
        <v>91</v>
      </c>
      <c r="B82" s="354">
        <v>801</v>
      </c>
      <c r="C82" s="353">
        <v>1</v>
      </c>
      <c r="D82" s="353">
        <v>13</v>
      </c>
      <c r="E82" s="169" t="s">
        <v>93</v>
      </c>
      <c r="F82" s="169" t="s">
        <v>92</v>
      </c>
      <c r="G82" s="169" t="s">
        <v>142</v>
      </c>
      <c r="H82" s="169" t="s">
        <v>145</v>
      </c>
      <c r="I82" s="352">
        <v>244</v>
      </c>
      <c r="J82" s="167">
        <f>90+0.3-0.1</f>
        <v>90.2</v>
      </c>
      <c r="K82" s="167">
        <v>71.5</v>
      </c>
      <c r="L82" s="295"/>
    </row>
    <row r="83" spans="1:12" s="114" customFormat="1" ht="19.5" customHeight="1">
      <c r="A83" s="47" t="s">
        <v>163</v>
      </c>
      <c r="B83" s="88">
        <v>801</v>
      </c>
      <c r="C83" s="89">
        <v>1</v>
      </c>
      <c r="D83" s="89">
        <v>13</v>
      </c>
      <c r="E83" s="89">
        <v>91</v>
      </c>
      <c r="F83" s="89" t="s">
        <v>92</v>
      </c>
      <c r="G83" s="91" t="s">
        <v>142</v>
      </c>
      <c r="H83" s="91" t="s">
        <v>145</v>
      </c>
      <c r="I83" s="92">
        <v>850</v>
      </c>
      <c r="J83" s="150">
        <f>J84</f>
        <v>280</v>
      </c>
      <c r="K83" s="150">
        <f>K84</f>
        <v>250</v>
      </c>
      <c r="L83" s="288"/>
    </row>
    <row r="84" spans="1:12" s="388" customFormat="1" ht="22.5" customHeight="1" hidden="1">
      <c r="A84" s="171" t="s">
        <v>127</v>
      </c>
      <c r="B84" s="168">
        <v>801</v>
      </c>
      <c r="C84" s="353">
        <v>1</v>
      </c>
      <c r="D84" s="353">
        <v>13</v>
      </c>
      <c r="E84" s="169" t="s">
        <v>93</v>
      </c>
      <c r="F84" s="169" t="s">
        <v>92</v>
      </c>
      <c r="G84" s="169" t="s">
        <v>142</v>
      </c>
      <c r="H84" s="169" t="s">
        <v>145</v>
      </c>
      <c r="I84" s="168">
        <v>853</v>
      </c>
      <c r="J84" s="167">
        <f>75+205</f>
        <v>280</v>
      </c>
      <c r="K84" s="167">
        <v>250</v>
      </c>
      <c r="L84" s="295"/>
    </row>
    <row r="85" spans="1:12" s="114" customFormat="1" ht="16.5" customHeight="1">
      <c r="A85" s="48" t="s">
        <v>80</v>
      </c>
      <c r="B85" s="149">
        <v>801</v>
      </c>
      <c r="C85" s="173" t="s">
        <v>227</v>
      </c>
      <c r="D85" s="173" t="s">
        <v>142</v>
      </c>
      <c r="E85" s="91"/>
      <c r="F85" s="91"/>
      <c r="G85" s="91"/>
      <c r="H85" s="91"/>
      <c r="I85" s="144"/>
      <c r="J85" s="143">
        <f>J86</f>
        <v>93.49999999999999</v>
      </c>
      <c r="K85" s="143">
        <f>K86</f>
        <v>93.5</v>
      </c>
      <c r="L85" s="262"/>
    </row>
    <row r="86" spans="1:12" s="115" customFormat="1" ht="34.5" customHeight="1">
      <c r="A86" s="47" t="s">
        <v>97</v>
      </c>
      <c r="B86" s="88">
        <v>801</v>
      </c>
      <c r="C86" s="89">
        <v>2</v>
      </c>
      <c r="D86" s="89">
        <v>3</v>
      </c>
      <c r="E86" s="91" t="s">
        <v>93</v>
      </c>
      <c r="F86" s="91" t="s">
        <v>92</v>
      </c>
      <c r="G86" s="91" t="s">
        <v>142</v>
      </c>
      <c r="H86" s="91" t="s">
        <v>146</v>
      </c>
      <c r="I86" s="92"/>
      <c r="J86" s="150">
        <f>J87+J90</f>
        <v>93.49999999999999</v>
      </c>
      <c r="K86" s="150">
        <f>K87+K90</f>
        <v>93.5</v>
      </c>
      <c r="L86" s="262"/>
    </row>
    <row r="87" spans="1:12" s="78" customFormat="1" ht="32.25" customHeight="1">
      <c r="A87" s="47" t="s">
        <v>160</v>
      </c>
      <c r="B87" s="88">
        <v>801</v>
      </c>
      <c r="C87" s="89">
        <v>2</v>
      </c>
      <c r="D87" s="89">
        <v>3</v>
      </c>
      <c r="E87" s="91" t="s">
        <v>93</v>
      </c>
      <c r="F87" s="91" t="s">
        <v>92</v>
      </c>
      <c r="G87" s="91" t="s">
        <v>142</v>
      </c>
      <c r="H87" s="91" t="s">
        <v>146</v>
      </c>
      <c r="I87" s="92">
        <v>120</v>
      </c>
      <c r="J87" s="150">
        <f>J88+J89</f>
        <v>90.99999999999999</v>
      </c>
      <c r="K87" s="150">
        <f>K88+K89</f>
        <v>91</v>
      </c>
      <c r="L87" s="262"/>
    </row>
    <row r="88" spans="1:12" s="386" customFormat="1" ht="53.25" customHeight="1" hidden="1">
      <c r="A88" s="174" t="s">
        <v>315</v>
      </c>
      <c r="B88" s="354">
        <v>801</v>
      </c>
      <c r="C88" s="353">
        <v>2</v>
      </c>
      <c r="D88" s="353">
        <v>3</v>
      </c>
      <c r="E88" s="169" t="s">
        <v>93</v>
      </c>
      <c r="F88" s="169" t="s">
        <v>92</v>
      </c>
      <c r="G88" s="169" t="s">
        <v>142</v>
      </c>
      <c r="H88" s="169" t="s">
        <v>146</v>
      </c>
      <c r="I88" s="352">
        <v>121</v>
      </c>
      <c r="J88" s="167">
        <f>71.8-1.9</f>
        <v>69.89999999999999</v>
      </c>
      <c r="K88" s="167">
        <v>69.9</v>
      </c>
      <c r="L88" s="387"/>
    </row>
    <row r="89" spans="1:12" s="386" customFormat="1" ht="86.25" customHeight="1" hidden="1">
      <c r="A89" s="174" t="s">
        <v>314</v>
      </c>
      <c r="B89" s="354">
        <v>801</v>
      </c>
      <c r="C89" s="353">
        <v>2</v>
      </c>
      <c r="D89" s="353">
        <v>3</v>
      </c>
      <c r="E89" s="169" t="s">
        <v>93</v>
      </c>
      <c r="F89" s="169" t="s">
        <v>92</v>
      </c>
      <c r="G89" s="169" t="s">
        <v>142</v>
      </c>
      <c r="H89" s="169" t="s">
        <v>146</v>
      </c>
      <c r="I89" s="352">
        <v>129</v>
      </c>
      <c r="J89" s="167">
        <f>21.7+1.9-2.5</f>
        <v>21.099999999999998</v>
      </c>
      <c r="K89" s="167">
        <v>21.1</v>
      </c>
      <c r="L89" s="387"/>
    </row>
    <row r="90" spans="1:12" s="193" customFormat="1" ht="34.5" customHeight="1">
      <c r="A90" s="47" t="s">
        <v>162</v>
      </c>
      <c r="B90" s="88">
        <v>801</v>
      </c>
      <c r="C90" s="89">
        <v>2</v>
      </c>
      <c r="D90" s="89">
        <v>3</v>
      </c>
      <c r="E90" s="91" t="s">
        <v>93</v>
      </c>
      <c r="F90" s="91" t="s">
        <v>92</v>
      </c>
      <c r="G90" s="91" t="s">
        <v>142</v>
      </c>
      <c r="H90" s="91" t="s">
        <v>146</v>
      </c>
      <c r="I90" s="92">
        <v>240</v>
      </c>
      <c r="J90" s="150">
        <f>J91</f>
        <v>2.5</v>
      </c>
      <c r="K90" s="150">
        <f>K91</f>
        <v>2.5</v>
      </c>
      <c r="L90" s="289"/>
    </row>
    <row r="91" spans="1:12" s="386" customFormat="1" ht="35.25" customHeight="1" hidden="1">
      <c r="A91" s="171" t="s">
        <v>128</v>
      </c>
      <c r="B91" s="354">
        <v>801</v>
      </c>
      <c r="C91" s="353">
        <v>2</v>
      </c>
      <c r="D91" s="353">
        <v>3</v>
      </c>
      <c r="E91" s="169" t="s">
        <v>93</v>
      </c>
      <c r="F91" s="169" t="s">
        <v>92</v>
      </c>
      <c r="G91" s="169" t="s">
        <v>142</v>
      </c>
      <c r="H91" s="169" t="s">
        <v>146</v>
      </c>
      <c r="I91" s="352">
        <v>242</v>
      </c>
      <c r="J91" s="167">
        <v>2.5</v>
      </c>
      <c r="K91" s="167">
        <v>2.5</v>
      </c>
      <c r="L91" s="387"/>
    </row>
    <row r="92" spans="1:12" s="78" customFormat="1" ht="33.75" customHeight="1">
      <c r="A92" s="48" t="s">
        <v>78</v>
      </c>
      <c r="B92" s="149">
        <v>801</v>
      </c>
      <c r="C92" s="173" t="s">
        <v>228</v>
      </c>
      <c r="D92" s="173" t="s">
        <v>142</v>
      </c>
      <c r="E92" s="91"/>
      <c r="F92" s="91"/>
      <c r="G92" s="91"/>
      <c r="H92" s="91"/>
      <c r="I92" s="144"/>
      <c r="J92" s="143">
        <f>J97+J96</f>
        <v>343</v>
      </c>
      <c r="K92" s="143">
        <f>K97+K96</f>
        <v>341.59999999999997</v>
      </c>
      <c r="L92" s="262"/>
    </row>
    <row r="93" spans="1:12" s="78" customFormat="1" ht="33.75" customHeight="1">
      <c r="A93" s="84" t="s">
        <v>240</v>
      </c>
      <c r="B93" s="192">
        <v>801</v>
      </c>
      <c r="C93" s="191">
        <v>3</v>
      </c>
      <c r="D93" s="191">
        <v>9</v>
      </c>
      <c r="E93" s="190"/>
      <c r="F93" s="190"/>
      <c r="G93" s="190"/>
      <c r="H93" s="190"/>
      <c r="I93" s="385"/>
      <c r="J93" s="143">
        <f aca="true" t="shared" si="3" ref="J93:K95">J94</f>
        <v>23.2</v>
      </c>
      <c r="K93" s="143">
        <f t="shared" si="3"/>
        <v>23.2</v>
      </c>
      <c r="L93" s="262"/>
    </row>
    <row r="94" spans="1:12" s="78" customFormat="1" ht="33.75" customHeight="1">
      <c r="A94" s="384" t="s">
        <v>239</v>
      </c>
      <c r="B94" s="189">
        <v>801</v>
      </c>
      <c r="C94" s="188">
        <v>3</v>
      </c>
      <c r="D94" s="188">
        <v>9</v>
      </c>
      <c r="E94" s="187" t="s">
        <v>93</v>
      </c>
      <c r="F94" s="187" t="s">
        <v>92</v>
      </c>
      <c r="G94" s="187" t="s">
        <v>142</v>
      </c>
      <c r="H94" s="187" t="s">
        <v>238</v>
      </c>
      <c r="I94" s="383"/>
      <c r="J94" s="150">
        <f t="shared" si="3"/>
        <v>23.2</v>
      </c>
      <c r="K94" s="150">
        <f t="shared" si="3"/>
        <v>23.2</v>
      </c>
      <c r="L94" s="262"/>
    </row>
    <row r="95" spans="1:12" s="78" customFormat="1" ht="33.75" customHeight="1">
      <c r="A95" s="47" t="s">
        <v>162</v>
      </c>
      <c r="B95" s="189">
        <v>801</v>
      </c>
      <c r="C95" s="188">
        <v>3</v>
      </c>
      <c r="D95" s="188">
        <v>9</v>
      </c>
      <c r="E95" s="187" t="s">
        <v>93</v>
      </c>
      <c r="F95" s="187" t="s">
        <v>92</v>
      </c>
      <c r="G95" s="187" t="s">
        <v>142</v>
      </c>
      <c r="H95" s="187" t="s">
        <v>238</v>
      </c>
      <c r="I95" s="383">
        <v>240</v>
      </c>
      <c r="J95" s="150">
        <f t="shared" si="3"/>
        <v>23.2</v>
      </c>
      <c r="K95" s="150">
        <f t="shared" si="3"/>
        <v>23.2</v>
      </c>
      <c r="L95" s="262"/>
    </row>
    <row r="96" spans="1:12" s="166" customFormat="1" ht="33.75" customHeight="1" hidden="1">
      <c r="A96" s="171" t="s">
        <v>91</v>
      </c>
      <c r="B96" s="382">
        <v>801</v>
      </c>
      <c r="C96" s="381">
        <v>3</v>
      </c>
      <c r="D96" s="381">
        <v>9</v>
      </c>
      <c r="E96" s="380" t="s">
        <v>93</v>
      </c>
      <c r="F96" s="380" t="s">
        <v>92</v>
      </c>
      <c r="G96" s="380" t="s">
        <v>142</v>
      </c>
      <c r="H96" s="380" t="s">
        <v>238</v>
      </c>
      <c r="I96" s="379">
        <v>244</v>
      </c>
      <c r="J96" s="167">
        <v>23.2</v>
      </c>
      <c r="K96" s="167">
        <v>23.2</v>
      </c>
      <c r="L96" s="295"/>
    </row>
    <row r="97" spans="1:12" s="182" customFormat="1" ht="15.75" customHeight="1">
      <c r="A97" s="48" t="s">
        <v>77</v>
      </c>
      <c r="B97" s="149">
        <v>801</v>
      </c>
      <c r="C97" s="173" t="s">
        <v>228</v>
      </c>
      <c r="D97" s="173" t="s">
        <v>220</v>
      </c>
      <c r="E97" s="86"/>
      <c r="F97" s="86"/>
      <c r="G97" s="86"/>
      <c r="H97" s="86"/>
      <c r="I97" s="177"/>
      <c r="J97" s="143">
        <f>J98+J111</f>
        <v>319.8</v>
      </c>
      <c r="K97" s="143">
        <f>K98+K111</f>
        <v>318.4</v>
      </c>
      <c r="L97" s="262"/>
    </row>
    <row r="98" spans="1:12" s="182" customFormat="1" ht="32.25" customHeight="1">
      <c r="A98" s="165" t="s">
        <v>219</v>
      </c>
      <c r="B98" s="83">
        <v>801</v>
      </c>
      <c r="C98" s="85">
        <v>3</v>
      </c>
      <c r="D98" s="85">
        <v>10</v>
      </c>
      <c r="E98" s="86" t="s">
        <v>213</v>
      </c>
      <c r="F98" s="86" t="s">
        <v>92</v>
      </c>
      <c r="G98" s="86" t="s">
        <v>142</v>
      </c>
      <c r="H98" s="86" t="s">
        <v>143</v>
      </c>
      <c r="I98" s="87"/>
      <c r="J98" s="143">
        <f>J99</f>
        <v>319.8</v>
      </c>
      <c r="K98" s="143">
        <f>K99</f>
        <v>318.4</v>
      </c>
      <c r="L98" s="262"/>
    </row>
    <row r="99" spans="1:12" s="184" customFormat="1" ht="32.25" customHeight="1">
      <c r="A99" s="185" t="s">
        <v>237</v>
      </c>
      <c r="B99" s="163">
        <v>801</v>
      </c>
      <c r="C99" s="162">
        <v>3</v>
      </c>
      <c r="D99" s="162">
        <v>10</v>
      </c>
      <c r="E99" s="178" t="s">
        <v>213</v>
      </c>
      <c r="F99" s="178" t="s">
        <v>92</v>
      </c>
      <c r="G99" s="178" t="s">
        <v>214</v>
      </c>
      <c r="H99" s="178" t="s">
        <v>143</v>
      </c>
      <c r="I99" s="376"/>
      <c r="J99" s="176">
        <f>J100+J106</f>
        <v>319.8</v>
      </c>
      <c r="K99" s="176">
        <f>K100+K106</f>
        <v>318.4</v>
      </c>
      <c r="L99" s="290"/>
    </row>
    <row r="100" spans="1:12" s="183" customFormat="1" ht="18" customHeight="1">
      <c r="A100" s="160" t="s">
        <v>236</v>
      </c>
      <c r="B100" s="157">
        <v>801</v>
      </c>
      <c r="C100" s="159">
        <v>3</v>
      </c>
      <c r="D100" s="159">
        <v>10</v>
      </c>
      <c r="E100" s="155" t="s">
        <v>213</v>
      </c>
      <c r="F100" s="155" t="s">
        <v>92</v>
      </c>
      <c r="G100" s="155" t="s">
        <v>214</v>
      </c>
      <c r="H100" s="155" t="s">
        <v>178</v>
      </c>
      <c r="I100" s="355"/>
      <c r="J100" s="153">
        <f>J102+J103+J104</f>
        <v>219.8</v>
      </c>
      <c r="K100" s="153">
        <f>K101+K104</f>
        <v>218.4</v>
      </c>
      <c r="L100" s="290"/>
    </row>
    <row r="101" spans="1:12" s="184" customFormat="1" ht="19.5" customHeight="1">
      <c r="A101" s="47" t="s">
        <v>159</v>
      </c>
      <c r="B101" s="88">
        <v>801</v>
      </c>
      <c r="C101" s="89">
        <v>3</v>
      </c>
      <c r="D101" s="89">
        <v>10</v>
      </c>
      <c r="E101" s="91" t="s">
        <v>213</v>
      </c>
      <c r="F101" s="91" t="s">
        <v>92</v>
      </c>
      <c r="G101" s="91" t="s">
        <v>214</v>
      </c>
      <c r="H101" s="91" t="s">
        <v>178</v>
      </c>
      <c r="I101" s="92">
        <v>120</v>
      </c>
      <c r="J101" s="150">
        <f>J102+J103</f>
        <v>213.3</v>
      </c>
      <c r="K101" s="150">
        <f>K102+K103</f>
        <v>213.3</v>
      </c>
      <c r="L101" s="290"/>
    </row>
    <row r="102" spans="1:12" s="378" customFormat="1" ht="22.5" customHeight="1" hidden="1">
      <c r="A102" s="171" t="s">
        <v>313</v>
      </c>
      <c r="B102" s="354">
        <v>801</v>
      </c>
      <c r="C102" s="353">
        <v>3</v>
      </c>
      <c r="D102" s="353">
        <v>10</v>
      </c>
      <c r="E102" s="169" t="s">
        <v>213</v>
      </c>
      <c r="F102" s="169" t="s">
        <v>92</v>
      </c>
      <c r="G102" s="169" t="s">
        <v>214</v>
      </c>
      <c r="H102" s="169" t="s">
        <v>178</v>
      </c>
      <c r="I102" s="352">
        <v>121</v>
      </c>
      <c r="J102" s="167">
        <f>117+48.3-2.7</f>
        <v>162.60000000000002</v>
      </c>
      <c r="K102" s="167">
        <v>162.6</v>
      </c>
      <c r="L102" s="297"/>
    </row>
    <row r="103" spans="1:12" s="378" customFormat="1" ht="54.75" customHeight="1" hidden="1">
      <c r="A103" s="171" t="s">
        <v>312</v>
      </c>
      <c r="B103" s="354">
        <v>801</v>
      </c>
      <c r="C103" s="353">
        <v>3</v>
      </c>
      <c r="D103" s="353">
        <v>10</v>
      </c>
      <c r="E103" s="169" t="s">
        <v>213</v>
      </c>
      <c r="F103" s="169" t="s">
        <v>92</v>
      </c>
      <c r="G103" s="169" t="s">
        <v>214</v>
      </c>
      <c r="H103" s="169" t="s">
        <v>178</v>
      </c>
      <c r="I103" s="352">
        <v>129</v>
      </c>
      <c r="J103" s="167">
        <f>36+14.4-9.4+9.7</f>
        <v>50.7</v>
      </c>
      <c r="K103" s="167">
        <v>50.7</v>
      </c>
      <c r="L103" s="297"/>
    </row>
    <row r="104" spans="1:12" s="182" customFormat="1" ht="36.75" customHeight="1">
      <c r="A104" s="47" t="s">
        <v>162</v>
      </c>
      <c r="B104" s="88">
        <v>801</v>
      </c>
      <c r="C104" s="89">
        <v>3</v>
      </c>
      <c r="D104" s="89">
        <v>10</v>
      </c>
      <c r="E104" s="91" t="s">
        <v>213</v>
      </c>
      <c r="F104" s="91" t="s">
        <v>92</v>
      </c>
      <c r="G104" s="91" t="s">
        <v>214</v>
      </c>
      <c r="H104" s="91" t="s">
        <v>178</v>
      </c>
      <c r="I104" s="92">
        <v>240</v>
      </c>
      <c r="J104" s="150">
        <f>J105</f>
        <v>6.5</v>
      </c>
      <c r="K104" s="150">
        <f>K105</f>
        <v>5.1</v>
      </c>
      <c r="L104" s="262"/>
    </row>
    <row r="105" spans="1:12" s="356" customFormat="1" ht="32.25" customHeight="1" hidden="1">
      <c r="A105" s="171" t="s">
        <v>91</v>
      </c>
      <c r="B105" s="354">
        <v>801</v>
      </c>
      <c r="C105" s="353">
        <v>3</v>
      </c>
      <c r="D105" s="353">
        <v>10</v>
      </c>
      <c r="E105" s="169" t="s">
        <v>213</v>
      </c>
      <c r="F105" s="169" t="s">
        <v>92</v>
      </c>
      <c r="G105" s="169" t="s">
        <v>214</v>
      </c>
      <c r="H105" s="169" t="s">
        <v>178</v>
      </c>
      <c r="I105" s="352">
        <v>244</v>
      </c>
      <c r="J105" s="167">
        <f>51.5-45</f>
        <v>6.5</v>
      </c>
      <c r="K105" s="167">
        <v>5.1</v>
      </c>
      <c r="L105" s="295"/>
    </row>
    <row r="106" spans="1:12" s="182" customFormat="1" ht="26.25" customHeight="1">
      <c r="A106" s="158" t="s">
        <v>290</v>
      </c>
      <c r="B106" s="88">
        <v>801</v>
      </c>
      <c r="C106" s="89">
        <v>3</v>
      </c>
      <c r="D106" s="89">
        <v>10</v>
      </c>
      <c r="E106" s="146" t="s">
        <v>213</v>
      </c>
      <c r="F106" s="146" t="s">
        <v>92</v>
      </c>
      <c r="G106" s="146" t="s">
        <v>214</v>
      </c>
      <c r="H106" s="91" t="s">
        <v>147</v>
      </c>
      <c r="I106" s="144"/>
      <c r="J106" s="150">
        <f>J107</f>
        <v>100</v>
      </c>
      <c r="K106" s="150">
        <f>K107</f>
        <v>100</v>
      </c>
      <c r="L106" s="288"/>
    </row>
    <row r="107" spans="1:12" s="182" customFormat="1" ht="32.25" customHeight="1">
      <c r="A107" s="151" t="s">
        <v>162</v>
      </c>
      <c r="B107" s="88">
        <v>801</v>
      </c>
      <c r="C107" s="89">
        <v>3</v>
      </c>
      <c r="D107" s="89">
        <v>10</v>
      </c>
      <c r="E107" s="146" t="s">
        <v>213</v>
      </c>
      <c r="F107" s="146" t="s">
        <v>92</v>
      </c>
      <c r="G107" s="146" t="s">
        <v>214</v>
      </c>
      <c r="H107" s="91" t="s">
        <v>147</v>
      </c>
      <c r="I107" s="144">
        <v>240</v>
      </c>
      <c r="J107" s="150">
        <f>J108</f>
        <v>100</v>
      </c>
      <c r="K107" s="150">
        <f>K108</f>
        <v>100</v>
      </c>
      <c r="L107" s="288"/>
    </row>
    <row r="108" spans="1:12" s="182" customFormat="1" ht="32.25" customHeight="1" hidden="1">
      <c r="A108" s="171" t="s">
        <v>91</v>
      </c>
      <c r="B108" s="354">
        <v>801</v>
      </c>
      <c r="C108" s="353">
        <v>3</v>
      </c>
      <c r="D108" s="353">
        <v>10</v>
      </c>
      <c r="E108" s="169" t="s">
        <v>213</v>
      </c>
      <c r="F108" s="169" t="s">
        <v>92</v>
      </c>
      <c r="G108" s="169" t="s">
        <v>214</v>
      </c>
      <c r="H108" s="169" t="s">
        <v>178</v>
      </c>
      <c r="I108" s="352">
        <v>244</v>
      </c>
      <c r="J108" s="167">
        <v>100</v>
      </c>
      <c r="K108" s="167">
        <v>100</v>
      </c>
      <c r="L108" s="288"/>
    </row>
    <row r="109" spans="1:12" s="208" customFormat="1" ht="32.25" customHeight="1" hidden="1">
      <c r="A109" s="265" t="s">
        <v>304</v>
      </c>
      <c r="B109" s="310">
        <v>801</v>
      </c>
      <c r="C109" s="311">
        <v>3</v>
      </c>
      <c r="D109" s="311">
        <v>10</v>
      </c>
      <c r="E109" s="268" t="s">
        <v>303</v>
      </c>
      <c r="F109" s="268" t="s">
        <v>92</v>
      </c>
      <c r="G109" s="268" t="s">
        <v>142</v>
      </c>
      <c r="H109" s="268" t="s">
        <v>143</v>
      </c>
      <c r="I109" s="375"/>
      <c r="J109" s="269">
        <f aca="true" t="shared" si="4" ref="J109:K111">J110</f>
        <v>0</v>
      </c>
      <c r="K109" s="269">
        <f t="shared" si="4"/>
        <v>0</v>
      </c>
      <c r="L109" s="264"/>
    </row>
    <row r="110" spans="1:12" s="208" customFormat="1" ht="32.25" customHeight="1" hidden="1">
      <c r="A110" s="412" t="s">
        <v>237</v>
      </c>
      <c r="B110" s="312">
        <v>801</v>
      </c>
      <c r="C110" s="313">
        <v>3</v>
      </c>
      <c r="D110" s="313">
        <v>10</v>
      </c>
      <c r="E110" s="273" t="s">
        <v>303</v>
      </c>
      <c r="F110" s="273" t="s">
        <v>92</v>
      </c>
      <c r="G110" s="273" t="s">
        <v>214</v>
      </c>
      <c r="H110" s="273" t="s">
        <v>143</v>
      </c>
      <c r="I110" s="368"/>
      <c r="J110" s="207">
        <f t="shared" si="4"/>
        <v>0</v>
      </c>
      <c r="K110" s="207">
        <f t="shared" si="4"/>
        <v>0</v>
      </c>
      <c r="L110" s="264"/>
    </row>
    <row r="111" spans="1:12" s="208" customFormat="1" ht="22.5" customHeight="1" hidden="1">
      <c r="A111" s="276" t="s">
        <v>236</v>
      </c>
      <c r="B111" s="204">
        <v>801</v>
      </c>
      <c r="C111" s="205">
        <v>3</v>
      </c>
      <c r="D111" s="205">
        <v>10</v>
      </c>
      <c r="E111" s="210" t="s">
        <v>303</v>
      </c>
      <c r="F111" s="210" t="s">
        <v>92</v>
      </c>
      <c r="G111" s="210" t="s">
        <v>214</v>
      </c>
      <c r="H111" s="279" t="s">
        <v>178</v>
      </c>
      <c r="I111" s="211"/>
      <c r="J111" s="207">
        <f t="shared" si="4"/>
        <v>0</v>
      </c>
      <c r="K111" s="207">
        <f t="shared" si="4"/>
        <v>0</v>
      </c>
      <c r="L111" s="264"/>
    </row>
    <row r="112" spans="1:12" s="208" customFormat="1" ht="20.25" customHeight="1" hidden="1">
      <c r="A112" s="186" t="s">
        <v>159</v>
      </c>
      <c r="B112" s="204">
        <v>801</v>
      </c>
      <c r="C112" s="205">
        <v>3</v>
      </c>
      <c r="D112" s="205">
        <v>10</v>
      </c>
      <c r="E112" s="210" t="s">
        <v>303</v>
      </c>
      <c r="F112" s="210" t="s">
        <v>92</v>
      </c>
      <c r="G112" s="210" t="s">
        <v>214</v>
      </c>
      <c r="H112" s="206" t="s">
        <v>178</v>
      </c>
      <c r="I112" s="211">
        <v>120</v>
      </c>
      <c r="J112" s="207">
        <f>J113+J114</f>
        <v>0</v>
      </c>
      <c r="K112" s="207">
        <f>K113+K114</f>
        <v>0</v>
      </c>
      <c r="L112" s="264"/>
    </row>
    <row r="113" spans="1:12" s="356" customFormat="1" ht="24" customHeight="1" hidden="1">
      <c r="A113" s="171" t="s">
        <v>313</v>
      </c>
      <c r="B113" s="354">
        <v>801</v>
      </c>
      <c r="C113" s="353">
        <v>3</v>
      </c>
      <c r="D113" s="353">
        <v>10</v>
      </c>
      <c r="E113" s="170" t="s">
        <v>303</v>
      </c>
      <c r="F113" s="170" t="s">
        <v>92</v>
      </c>
      <c r="G113" s="170" t="s">
        <v>214</v>
      </c>
      <c r="H113" s="169" t="s">
        <v>178</v>
      </c>
      <c r="I113" s="168">
        <v>121</v>
      </c>
      <c r="J113" s="167">
        <v>0</v>
      </c>
      <c r="K113" s="167">
        <v>0</v>
      </c>
      <c r="L113" s="295"/>
    </row>
    <row r="114" spans="1:12" s="356" customFormat="1" ht="56.25" customHeight="1" hidden="1">
      <c r="A114" s="171" t="s">
        <v>312</v>
      </c>
      <c r="B114" s="354">
        <v>801</v>
      </c>
      <c r="C114" s="353">
        <v>3</v>
      </c>
      <c r="D114" s="353">
        <v>10</v>
      </c>
      <c r="E114" s="170" t="s">
        <v>303</v>
      </c>
      <c r="F114" s="170" t="s">
        <v>92</v>
      </c>
      <c r="G114" s="170" t="s">
        <v>214</v>
      </c>
      <c r="H114" s="169" t="s">
        <v>178</v>
      </c>
      <c r="I114" s="168">
        <v>129</v>
      </c>
      <c r="J114" s="167">
        <v>0</v>
      </c>
      <c r="K114" s="167">
        <v>0</v>
      </c>
      <c r="L114" s="295"/>
    </row>
    <row r="115" spans="1:12" s="182" customFormat="1" ht="18.75" customHeight="1">
      <c r="A115" s="95" t="s">
        <v>76</v>
      </c>
      <c r="B115" s="83">
        <v>801</v>
      </c>
      <c r="C115" s="85">
        <v>4</v>
      </c>
      <c r="D115" s="85">
        <v>0</v>
      </c>
      <c r="E115" s="91"/>
      <c r="F115" s="91"/>
      <c r="G115" s="91"/>
      <c r="H115" s="91"/>
      <c r="I115" s="377"/>
      <c r="J115" s="143">
        <f aca="true" t="shared" si="5" ref="J115:K120">J116</f>
        <v>1737.2</v>
      </c>
      <c r="K115" s="143">
        <f t="shared" si="5"/>
        <v>1694.5</v>
      </c>
      <c r="L115" s="262"/>
    </row>
    <row r="116" spans="1:12" s="182" customFormat="1" ht="18" customHeight="1">
      <c r="A116" s="48" t="s">
        <v>288</v>
      </c>
      <c r="B116" s="83">
        <v>801</v>
      </c>
      <c r="C116" s="85">
        <v>4</v>
      </c>
      <c r="D116" s="85">
        <v>9</v>
      </c>
      <c r="E116" s="91"/>
      <c r="F116" s="91"/>
      <c r="G116" s="91"/>
      <c r="H116" s="91"/>
      <c r="I116" s="92"/>
      <c r="J116" s="150">
        <f t="shared" si="5"/>
        <v>1737.2</v>
      </c>
      <c r="K116" s="150">
        <f t="shared" si="5"/>
        <v>1694.5</v>
      </c>
      <c r="L116" s="262"/>
    </row>
    <row r="117" spans="1:12" s="182" customFormat="1" ht="38.25" customHeight="1">
      <c r="A117" s="165" t="s">
        <v>219</v>
      </c>
      <c r="B117" s="83">
        <v>801</v>
      </c>
      <c r="C117" s="85">
        <v>4</v>
      </c>
      <c r="D117" s="85">
        <v>9</v>
      </c>
      <c r="E117" s="86" t="s">
        <v>213</v>
      </c>
      <c r="F117" s="86" t="s">
        <v>92</v>
      </c>
      <c r="G117" s="86" t="s">
        <v>142</v>
      </c>
      <c r="H117" s="86" t="s">
        <v>143</v>
      </c>
      <c r="I117" s="87"/>
      <c r="J117" s="143">
        <f t="shared" si="5"/>
        <v>1737.2</v>
      </c>
      <c r="K117" s="143">
        <f t="shared" si="5"/>
        <v>1694.5</v>
      </c>
      <c r="L117" s="262"/>
    </row>
    <row r="118" spans="1:12" s="184" customFormat="1" ht="34.5" customHeight="1">
      <c r="A118" s="181" t="s">
        <v>235</v>
      </c>
      <c r="B118" s="163">
        <v>801</v>
      </c>
      <c r="C118" s="162">
        <v>4</v>
      </c>
      <c r="D118" s="162">
        <v>9</v>
      </c>
      <c r="E118" s="178" t="s">
        <v>213</v>
      </c>
      <c r="F118" s="178" t="s">
        <v>92</v>
      </c>
      <c r="G118" s="178" t="s">
        <v>234</v>
      </c>
      <c r="H118" s="178" t="s">
        <v>143</v>
      </c>
      <c r="I118" s="376"/>
      <c r="J118" s="176">
        <f t="shared" si="5"/>
        <v>1737.2</v>
      </c>
      <c r="K118" s="176">
        <f t="shared" si="5"/>
        <v>1694.5</v>
      </c>
      <c r="L118" s="290"/>
    </row>
    <row r="119" spans="1:12" s="183" customFormat="1" ht="56.25" customHeight="1">
      <c r="A119" s="180" t="s">
        <v>179</v>
      </c>
      <c r="B119" s="157">
        <v>801</v>
      </c>
      <c r="C119" s="159">
        <v>4</v>
      </c>
      <c r="D119" s="159">
        <v>9</v>
      </c>
      <c r="E119" s="155" t="s">
        <v>213</v>
      </c>
      <c r="F119" s="155" t="s">
        <v>92</v>
      </c>
      <c r="G119" s="155" t="s">
        <v>234</v>
      </c>
      <c r="H119" s="155" t="s">
        <v>180</v>
      </c>
      <c r="I119" s="355"/>
      <c r="J119" s="153">
        <f t="shared" si="5"/>
        <v>1737.2</v>
      </c>
      <c r="K119" s="153">
        <f t="shared" si="5"/>
        <v>1694.5</v>
      </c>
      <c r="L119" s="290"/>
    </row>
    <row r="120" spans="1:12" s="182" customFormat="1" ht="50.25" customHeight="1">
      <c r="A120" s="151" t="s">
        <v>162</v>
      </c>
      <c r="B120" s="88">
        <v>801</v>
      </c>
      <c r="C120" s="89">
        <v>4</v>
      </c>
      <c r="D120" s="89">
        <v>9</v>
      </c>
      <c r="E120" s="91" t="s">
        <v>213</v>
      </c>
      <c r="F120" s="91" t="s">
        <v>92</v>
      </c>
      <c r="G120" s="91" t="s">
        <v>234</v>
      </c>
      <c r="H120" s="91" t="s">
        <v>180</v>
      </c>
      <c r="I120" s="92">
        <v>240</v>
      </c>
      <c r="J120" s="150">
        <f t="shared" si="5"/>
        <v>1737.2</v>
      </c>
      <c r="K120" s="150">
        <f t="shared" si="5"/>
        <v>1694.5</v>
      </c>
      <c r="L120" s="262"/>
    </row>
    <row r="121" spans="1:12" s="356" customFormat="1" ht="42" customHeight="1" hidden="1">
      <c r="A121" s="171" t="s">
        <v>91</v>
      </c>
      <c r="B121" s="354">
        <v>801</v>
      </c>
      <c r="C121" s="353">
        <v>4</v>
      </c>
      <c r="D121" s="353">
        <v>9</v>
      </c>
      <c r="E121" s="169" t="s">
        <v>213</v>
      </c>
      <c r="F121" s="169" t="s">
        <v>92</v>
      </c>
      <c r="G121" s="169" t="s">
        <v>234</v>
      </c>
      <c r="H121" s="169" t="s">
        <v>180</v>
      </c>
      <c r="I121" s="352">
        <v>244</v>
      </c>
      <c r="J121" s="167">
        <f>1297.6+15.7+193.9+200+30</f>
        <v>1737.2</v>
      </c>
      <c r="K121" s="167">
        <v>1694.5</v>
      </c>
      <c r="L121" s="295"/>
    </row>
    <row r="122" spans="1:12" s="309" customFormat="1" ht="39" customHeight="1" hidden="1">
      <c r="A122" s="265" t="s">
        <v>304</v>
      </c>
      <c r="B122" s="310">
        <v>801</v>
      </c>
      <c r="C122" s="311">
        <v>4</v>
      </c>
      <c r="D122" s="311">
        <v>9</v>
      </c>
      <c r="E122" s="268" t="s">
        <v>303</v>
      </c>
      <c r="F122" s="268" t="s">
        <v>92</v>
      </c>
      <c r="G122" s="268" t="s">
        <v>142</v>
      </c>
      <c r="H122" s="268" t="s">
        <v>143</v>
      </c>
      <c r="I122" s="375"/>
      <c r="J122" s="269">
        <f aca="true" t="shared" si="6" ref="J122:K125">J123</f>
        <v>0</v>
      </c>
      <c r="K122" s="269">
        <f t="shared" si="6"/>
        <v>0</v>
      </c>
      <c r="L122" s="372"/>
    </row>
    <row r="123" spans="1:12" s="309" customFormat="1" ht="37.5" customHeight="1" hidden="1">
      <c r="A123" s="369" t="s">
        <v>235</v>
      </c>
      <c r="B123" s="312">
        <v>801</v>
      </c>
      <c r="C123" s="313">
        <v>4</v>
      </c>
      <c r="D123" s="313">
        <v>9</v>
      </c>
      <c r="E123" s="273" t="s">
        <v>303</v>
      </c>
      <c r="F123" s="273" t="s">
        <v>92</v>
      </c>
      <c r="G123" s="273" t="s">
        <v>234</v>
      </c>
      <c r="H123" s="273" t="s">
        <v>143</v>
      </c>
      <c r="I123" s="374"/>
      <c r="J123" s="274">
        <f t="shared" si="6"/>
        <v>0</v>
      </c>
      <c r="K123" s="274">
        <f t="shared" si="6"/>
        <v>0</v>
      </c>
      <c r="L123" s="372"/>
    </row>
    <row r="124" spans="1:12" s="309" customFormat="1" ht="51.75" customHeight="1" hidden="1">
      <c r="A124" s="305" t="s">
        <v>179</v>
      </c>
      <c r="B124" s="304">
        <v>801</v>
      </c>
      <c r="C124" s="315">
        <v>4</v>
      </c>
      <c r="D124" s="315">
        <v>9</v>
      </c>
      <c r="E124" s="279" t="s">
        <v>303</v>
      </c>
      <c r="F124" s="279" t="s">
        <v>92</v>
      </c>
      <c r="G124" s="279" t="s">
        <v>234</v>
      </c>
      <c r="H124" s="279" t="s">
        <v>180</v>
      </c>
      <c r="I124" s="373"/>
      <c r="J124" s="280">
        <f t="shared" si="6"/>
        <v>0</v>
      </c>
      <c r="K124" s="280">
        <f t="shared" si="6"/>
        <v>0</v>
      </c>
      <c r="L124" s="372"/>
    </row>
    <row r="125" spans="1:12" s="309" customFormat="1" ht="42" customHeight="1" hidden="1">
      <c r="A125" s="302" t="s">
        <v>162</v>
      </c>
      <c r="B125" s="204">
        <v>801</v>
      </c>
      <c r="C125" s="205">
        <v>4</v>
      </c>
      <c r="D125" s="205">
        <v>9</v>
      </c>
      <c r="E125" s="206" t="s">
        <v>303</v>
      </c>
      <c r="F125" s="206" t="s">
        <v>92</v>
      </c>
      <c r="G125" s="206" t="s">
        <v>234</v>
      </c>
      <c r="H125" s="206" t="s">
        <v>180</v>
      </c>
      <c r="I125" s="368">
        <v>240</v>
      </c>
      <c r="J125" s="207">
        <f t="shared" si="6"/>
        <v>0</v>
      </c>
      <c r="K125" s="207">
        <f t="shared" si="6"/>
        <v>0</v>
      </c>
      <c r="L125" s="372"/>
    </row>
    <row r="126" spans="1:12" s="370" customFormat="1" ht="42" customHeight="1" hidden="1">
      <c r="A126" s="171" t="s">
        <v>91</v>
      </c>
      <c r="B126" s="354">
        <v>801</v>
      </c>
      <c r="C126" s="353">
        <v>4</v>
      </c>
      <c r="D126" s="353">
        <v>9</v>
      </c>
      <c r="E126" s="169" t="s">
        <v>303</v>
      </c>
      <c r="F126" s="169" t="s">
        <v>92</v>
      </c>
      <c r="G126" s="169" t="s">
        <v>234</v>
      </c>
      <c r="H126" s="169" t="s">
        <v>180</v>
      </c>
      <c r="I126" s="352">
        <v>244</v>
      </c>
      <c r="J126" s="167">
        <v>0</v>
      </c>
      <c r="K126" s="167">
        <v>0</v>
      </c>
      <c r="L126" s="371"/>
    </row>
    <row r="127" spans="1:12" s="182" customFormat="1" ht="16.5" customHeight="1">
      <c r="A127" s="48" t="s">
        <v>75</v>
      </c>
      <c r="B127" s="149">
        <v>801</v>
      </c>
      <c r="C127" s="173" t="s">
        <v>224</v>
      </c>
      <c r="D127" s="173" t="s">
        <v>142</v>
      </c>
      <c r="E127" s="91"/>
      <c r="F127" s="91"/>
      <c r="G127" s="91"/>
      <c r="H127" s="91"/>
      <c r="I127" s="149"/>
      <c r="J127" s="143">
        <f>J128+J147+J161+J202</f>
        <v>3312.7000000000003</v>
      </c>
      <c r="K127" s="143">
        <f>K128+K147+K161+K202</f>
        <v>3225.3</v>
      </c>
      <c r="L127" s="262"/>
    </row>
    <row r="128" spans="1:12" s="182" customFormat="1" ht="15" customHeight="1">
      <c r="A128" s="48" t="s">
        <v>74</v>
      </c>
      <c r="B128" s="149">
        <v>801</v>
      </c>
      <c r="C128" s="173" t="s">
        <v>224</v>
      </c>
      <c r="D128" s="173" t="s">
        <v>214</v>
      </c>
      <c r="E128" s="91"/>
      <c r="F128" s="91"/>
      <c r="G128" s="91"/>
      <c r="H128" s="91"/>
      <c r="I128" s="149"/>
      <c r="J128" s="143">
        <f>J131+J135</f>
        <v>151.5</v>
      </c>
      <c r="K128" s="143">
        <f>K131+K135</f>
        <v>121.5</v>
      </c>
      <c r="L128" s="262"/>
    </row>
    <row r="129" spans="1:12" s="182" customFormat="1" ht="37.5" customHeight="1">
      <c r="A129" s="165" t="s">
        <v>219</v>
      </c>
      <c r="B129" s="149"/>
      <c r="C129" s="173"/>
      <c r="D129" s="173"/>
      <c r="E129" s="91"/>
      <c r="F129" s="91"/>
      <c r="G129" s="91"/>
      <c r="H129" s="91"/>
      <c r="I129" s="149"/>
      <c r="J129" s="143">
        <f>J130</f>
        <v>151.5</v>
      </c>
      <c r="K129" s="143">
        <f>K130</f>
        <v>121.5</v>
      </c>
      <c r="L129" s="262"/>
    </row>
    <row r="130" spans="1:12" s="182" customFormat="1" ht="20.25" customHeight="1">
      <c r="A130" s="165" t="s">
        <v>311</v>
      </c>
      <c r="B130" s="149"/>
      <c r="C130" s="173"/>
      <c r="D130" s="173"/>
      <c r="E130" s="91"/>
      <c r="F130" s="91"/>
      <c r="G130" s="91"/>
      <c r="H130" s="91"/>
      <c r="I130" s="149"/>
      <c r="J130" s="143">
        <f>J131+J135</f>
        <v>151.5</v>
      </c>
      <c r="K130" s="143">
        <f>K131+K135</f>
        <v>121.5</v>
      </c>
      <c r="L130" s="262"/>
    </row>
    <row r="131" spans="1:12" s="182" customFormat="1" ht="87.75" customHeight="1">
      <c r="A131" s="160" t="s">
        <v>181</v>
      </c>
      <c r="B131" s="88">
        <v>801</v>
      </c>
      <c r="C131" s="89">
        <v>5</v>
      </c>
      <c r="D131" s="89">
        <v>1</v>
      </c>
      <c r="E131" s="91" t="s">
        <v>213</v>
      </c>
      <c r="F131" s="91" t="s">
        <v>92</v>
      </c>
      <c r="G131" s="91" t="s">
        <v>225</v>
      </c>
      <c r="H131" s="91" t="s">
        <v>182</v>
      </c>
      <c r="I131" s="87"/>
      <c r="J131" s="150">
        <f>J132</f>
        <v>113.5</v>
      </c>
      <c r="K131" s="150">
        <f>K132</f>
        <v>101.4</v>
      </c>
      <c r="L131" s="262"/>
    </row>
    <row r="132" spans="1:12" s="182" customFormat="1" ht="33" customHeight="1">
      <c r="A132" s="47" t="s">
        <v>162</v>
      </c>
      <c r="B132" s="88">
        <v>801</v>
      </c>
      <c r="C132" s="89">
        <v>5</v>
      </c>
      <c r="D132" s="89">
        <v>1</v>
      </c>
      <c r="E132" s="91" t="s">
        <v>213</v>
      </c>
      <c r="F132" s="91" t="s">
        <v>92</v>
      </c>
      <c r="G132" s="91" t="s">
        <v>225</v>
      </c>
      <c r="H132" s="91" t="s">
        <v>182</v>
      </c>
      <c r="I132" s="92">
        <v>240</v>
      </c>
      <c r="J132" s="150">
        <f>J133+J134</f>
        <v>113.5</v>
      </c>
      <c r="K132" s="150">
        <f>K133+K134</f>
        <v>101.4</v>
      </c>
      <c r="L132" s="262"/>
    </row>
    <row r="133" spans="1:12" s="356" customFormat="1" ht="33" customHeight="1" hidden="1">
      <c r="A133" s="171"/>
      <c r="B133" s="354"/>
      <c r="C133" s="353"/>
      <c r="D133" s="353"/>
      <c r="E133" s="169" t="s">
        <v>213</v>
      </c>
      <c r="F133" s="169" t="s">
        <v>92</v>
      </c>
      <c r="G133" s="169" t="s">
        <v>225</v>
      </c>
      <c r="H133" s="169" t="s">
        <v>182</v>
      </c>
      <c r="I133" s="352">
        <v>243</v>
      </c>
      <c r="J133" s="167">
        <v>0</v>
      </c>
      <c r="K133" s="167">
        <v>0</v>
      </c>
      <c r="L133" s="295"/>
    </row>
    <row r="134" spans="1:12" s="356" customFormat="1" ht="30.75" customHeight="1" hidden="1">
      <c r="A134" s="171" t="s">
        <v>91</v>
      </c>
      <c r="B134" s="354">
        <v>801</v>
      </c>
      <c r="C134" s="353">
        <v>5</v>
      </c>
      <c r="D134" s="353">
        <v>1</v>
      </c>
      <c r="E134" s="169" t="s">
        <v>213</v>
      </c>
      <c r="F134" s="169" t="s">
        <v>92</v>
      </c>
      <c r="G134" s="169" t="s">
        <v>225</v>
      </c>
      <c r="H134" s="169" t="s">
        <v>182</v>
      </c>
      <c r="I134" s="352">
        <v>244</v>
      </c>
      <c r="J134" s="167">
        <f>98.4+15.1</f>
        <v>113.5</v>
      </c>
      <c r="K134" s="167">
        <v>101.4</v>
      </c>
      <c r="L134" s="295"/>
    </row>
    <row r="135" spans="1:12" s="182" customFormat="1" ht="24.75" customHeight="1">
      <c r="A135" s="160" t="s">
        <v>233</v>
      </c>
      <c r="B135" s="88">
        <v>801</v>
      </c>
      <c r="C135" s="89">
        <v>5</v>
      </c>
      <c r="D135" s="89">
        <v>1</v>
      </c>
      <c r="E135" s="91" t="s">
        <v>213</v>
      </c>
      <c r="F135" s="91" t="s">
        <v>92</v>
      </c>
      <c r="G135" s="91" t="s">
        <v>225</v>
      </c>
      <c r="H135" s="91" t="s">
        <v>232</v>
      </c>
      <c r="I135" s="92"/>
      <c r="J135" s="150">
        <f>J136</f>
        <v>38</v>
      </c>
      <c r="K135" s="150">
        <f>K136</f>
        <v>20.1</v>
      </c>
      <c r="L135" s="262"/>
    </row>
    <row r="136" spans="1:12" s="182" customFormat="1" ht="36.75" customHeight="1">
      <c r="A136" s="47" t="s">
        <v>162</v>
      </c>
      <c r="B136" s="88">
        <v>801</v>
      </c>
      <c r="C136" s="89">
        <v>5</v>
      </c>
      <c r="D136" s="89">
        <v>1</v>
      </c>
      <c r="E136" s="91" t="s">
        <v>213</v>
      </c>
      <c r="F136" s="91" t="s">
        <v>92</v>
      </c>
      <c r="G136" s="91" t="s">
        <v>225</v>
      </c>
      <c r="H136" s="91" t="s">
        <v>232</v>
      </c>
      <c r="I136" s="92">
        <v>240</v>
      </c>
      <c r="J136" s="150">
        <f>J137</f>
        <v>38</v>
      </c>
      <c r="K136" s="150">
        <f>K137</f>
        <v>20.1</v>
      </c>
      <c r="L136" s="262"/>
    </row>
    <row r="137" spans="1:12" s="356" customFormat="1" ht="45.75" customHeight="1" hidden="1">
      <c r="A137" s="171"/>
      <c r="B137" s="354">
        <v>801</v>
      </c>
      <c r="C137" s="353">
        <v>5</v>
      </c>
      <c r="D137" s="353">
        <v>1</v>
      </c>
      <c r="E137" s="169" t="s">
        <v>213</v>
      </c>
      <c r="F137" s="169" t="s">
        <v>92</v>
      </c>
      <c r="G137" s="169" t="s">
        <v>225</v>
      </c>
      <c r="H137" s="169" t="s">
        <v>232</v>
      </c>
      <c r="I137" s="352">
        <v>244</v>
      </c>
      <c r="J137" s="167">
        <f>40-2</f>
        <v>38</v>
      </c>
      <c r="K137" s="167">
        <v>20.1</v>
      </c>
      <c r="L137" s="295"/>
    </row>
    <row r="138" spans="1:12" s="208" customFormat="1" ht="34.5" customHeight="1" hidden="1">
      <c r="A138" s="265" t="s">
        <v>304</v>
      </c>
      <c r="B138" s="266"/>
      <c r="C138" s="267"/>
      <c r="D138" s="267"/>
      <c r="E138" s="206"/>
      <c r="F138" s="206"/>
      <c r="G138" s="206"/>
      <c r="H138" s="206"/>
      <c r="I138" s="266"/>
      <c r="J138" s="207">
        <f>J139</f>
        <v>0</v>
      </c>
      <c r="K138" s="207">
        <f>K139</f>
        <v>0</v>
      </c>
      <c r="L138" s="264"/>
    </row>
    <row r="139" spans="1:12" s="208" customFormat="1" ht="18.75" customHeight="1" hidden="1">
      <c r="A139" s="265" t="s">
        <v>311</v>
      </c>
      <c r="B139" s="266"/>
      <c r="C139" s="267"/>
      <c r="D139" s="267"/>
      <c r="E139" s="206"/>
      <c r="F139" s="206"/>
      <c r="G139" s="206"/>
      <c r="H139" s="206"/>
      <c r="I139" s="266"/>
      <c r="J139" s="207">
        <f>J140</f>
        <v>0</v>
      </c>
      <c r="K139" s="207">
        <f>K146</f>
        <v>0</v>
      </c>
      <c r="L139" s="264"/>
    </row>
    <row r="140" spans="1:12" s="208" customFormat="1" ht="69.75" customHeight="1" hidden="1">
      <c r="A140" s="276" t="s">
        <v>181</v>
      </c>
      <c r="B140" s="204">
        <v>801</v>
      </c>
      <c r="C140" s="205">
        <v>5</v>
      </c>
      <c r="D140" s="205">
        <v>1</v>
      </c>
      <c r="E140" s="206" t="s">
        <v>303</v>
      </c>
      <c r="F140" s="206" t="s">
        <v>92</v>
      </c>
      <c r="G140" s="206" t="s">
        <v>225</v>
      </c>
      <c r="H140" s="206" t="s">
        <v>182</v>
      </c>
      <c r="I140" s="375"/>
      <c r="J140" s="207">
        <f>J141</f>
        <v>0</v>
      </c>
      <c r="K140" s="207">
        <f>K141</f>
        <v>0</v>
      </c>
      <c r="L140" s="264"/>
    </row>
    <row r="141" spans="1:12" s="208" customFormat="1" ht="35.25" customHeight="1" hidden="1">
      <c r="A141" s="186" t="s">
        <v>162</v>
      </c>
      <c r="B141" s="204">
        <v>801</v>
      </c>
      <c r="C141" s="205">
        <v>5</v>
      </c>
      <c r="D141" s="205">
        <v>1</v>
      </c>
      <c r="E141" s="206" t="s">
        <v>303</v>
      </c>
      <c r="F141" s="206" t="s">
        <v>92</v>
      </c>
      <c r="G141" s="206" t="s">
        <v>225</v>
      </c>
      <c r="H141" s="206" t="s">
        <v>182</v>
      </c>
      <c r="I141" s="368">
        <v>240</v>
      </c>
      <c r="J141" s="207">
        <f>J142+J143</f>
        <v>0</v>
      </c>
      <c r="K141" s="207">
        <f>K142+K143</f>
        <v>0</v>
      </c>
      <c r="L141" s="264"/>
    </row>
    <row r="142" spans="1:12" s="208" customFormat="1" ht="18" customHeight="1" hidden="1">
      <c r="A142" s="186"/>
      <c r="B142" s="204"/>
      <c r="C142" s="205"/>
      <c r="D142" s="205"/>
      <c r="E142" s="206" t="s">
        <v>303</v>
      </c>
      <c r="F142" s="206" t="s">
        <v>92</v>
      </c>
      <c r="G142" s="206" t="s">
        <v>225</v>
      </c>
      <c r="H142" s="206" t="s">
        <v>182</v>
      </c>
      <c r="I142" s="368">
        <v>243</v>
      </c>
      <c r="J142" s="207">
        <v>0</v>
      </c>
      <c r="K142" s="207">
        <v>0</v>
      </c>
      <c r="L142" s="264"/>
    </row>
    <row r="143" spans="1:12" s="208" customFormat="1" ht="34.5" customHeight="1" hidden="1">
      <c r="A143" s="186" t="s">
        <v>91</v>
      </c>
      <c r="B143" s="204">
        <v>801</v>
      </c>
      <c r="C143" s="205">
        <v>5</v>
      </c>
      <c r="D143" s="205">
        <v>1</v>
      </c>
      <c r="E143" s="206" t="s">
        <v>303</v>
      </c>
      <c r="F143" s="206" t="s">
        <v>92</v>
      </c>
      <c r="G143" s="206" t="s">
        <v>225</v>
      </c>
      <c r="H143" s="206" t="s">
        <v>182</v>
      </c>
      <c r="I143" s="368">
        <v>244</v>
      </c>
      <c r="J143" s="207">
        <v>0</v>
      </c>
      <c r="K143" s="207">
        <v>0</v>
      </c>
      <c r="L143" s="264"/>
    </row>
    <row r="144" spans="1:12" s="208" customFormat="1" ht="20.25" customHeight="1" hidden="1">
      <c r="A144" s="276" t="s">
        <v>233</v>
      </c>
      <c r="B144" s="204">
        <v>801</v>
      </c>
      <c r="C144" s="205">
        <v>5</v>
      </c>
      <c r="D144" s="205">
        <v>1</v>
      </c>
      <c r="E144" s="206" t="s">
        <v>303</v>
      </c>
      <c r="F144" s="206" t="s">
        <v>92</v>
      </c>
      <c r="G144" s="206" t="s">
        <v>225</v>
      </c>
      <c r="H144" s="206" t="s">
        <v>232</v>
      </c>
      <c r="I144" s="368"/>
      <c r="J144" s="207">
        <f>J145</f>
        <v>0</v>
      </c>
      <c r="K144" s="207">
        <f>K145</f>
        <v>0</v>
      </c>
      <c r="L144" s="264"/>
    </row>
    <row r="145" spans="1:12" s="208" customFormat="1" ht="32.25" customHeight="1" hidden="1">
      <c r="A145" s="186" t="s">
        <v>162</v>
      </c>
      <c r="B145" s="204">
        <v>801</v>
      </c>
      <c r="C145" s="205">
        <v>5</v>
      </c>
      <c r="D145" s="205">
        <v>1</v>
      </c>
      <c r="E145" s="206" t="s">
        <v>303</v>
      </c>
      <c r="F145" s="206" t="s">
        <v>92</v>
      </c>
      <c r="G145" s="206" t="s">
        <v>225</v>
      </c>
      <c r="H145" s="206" t="s">
        <v>232</v>
      </c>
      <c r="I145" s="368">
        <v>240</v>
      </c>
      <c r="J145" s="207">
        <f>J146</f>
        <v>0</v>
      </c>
      <c r="K145" s="207">
        <f>K146</f>
        <v>0</v>
      </c>
      <c r="L145" s="264"/>
    </row>
    <row r="146" spans="1:12" s="356" customFormat="1" ht="24" customHeight="1" hidden="1">
      <c r="A146" s="171"/>
      <c r="B146" s="354">
        <v>801</v>
      </c>
      <c r="C146" s="353">
        <v>5</v>
      </c>
      <c r="D146" s="353">
        <v>1</v>
      </c>
      <c r="E146" s="169" t="s">
        <v>303</v>
      </c>
      <c r="F146" s="169" t="s">
        <v>92</v>
      </c>
      <c r="G146" s="169" t="s">
        <v>225</v>
      </c>
      <c r="H146" s="169" t="s">
        <v>232</v>
      </c>
      <c r="I146" s="352">
        <v>243</v>
      </c>
      <c r="J146" s="167">
        <v>0</v>
      </c>
      <c r="K146" s="167">
        <v>0</v>
      </c>
      <c r="L146" s="295"/>
    </row>
    <row r="147" spans="1:12" s="182" customFormat="1" ht="16.5" customHeight="1">
      <c r="A147" s="48" t="s">
        <v>73</v>
      </c>
      <c r="B147" s="149">
        <v>801</v>
      </c>
      <c r="C147" s="173" t="s">
        <v>224</v>
      </c>
      <c r="D147" s="173" t="s">
        <v>227</v>
      </c>
      <c r="E147" s="91"/>
      <c r="F147" s="91"/>
      <c r="G147" s="91"/>
      <c r="H147" s="91"/>
      <c r="I147" s="144" t="s">
        <v>231</v>
      </c>
      <c r="J147" s="143">
        <f>J149</f>
        <v>870.9000000000001</v>
      </c>
      <c r="K147" s="143">
        <f>K149</f>
        <v>866.4</v>
      </c>
      <c r="L147" s="262"/>
    </row>
    <row r="148" spans="1:12" s="182" customFormat="1" ht="36.75" customHeight="1">
      <c r="A148" s="165" t="s">
        <v>219</v>
      </c>
      <c r="B148" s="149"/>
      <c r="C148" s="173"/>
      <c r="D148" s="173"/>
      <c r="E148" s="91"/>
      <c r="F148" s="91"/>
      <c r="G148" s="91"/>
      <c r="H148" s="91"/>
      <c r="I148" s="144"/>
      <c r="J148" s="143">
        <f>J149</f>
        <v>870.9000000000001</v>
      </c>
      <c r="K148" s="143">
        <f>K149</f>
        <v>866.4</v>
      </c>
      <c r="L148" s="262"/>
    </row>
    <row r="149" spans="1:12" s="182" customFormat="1" ht="41.25" customHeight="1">
      <c r="A149" s="181" t="s">
        <v>305</v>
      </c>
      <c r="B149" s="177">
        <v>801</v>
      </c>
      <c r="C149" s="179" t="s">
        <v>224</v>
      </c>
      <c r="D149" s="179" t="s">
        <v>227</v>
      </c>
      <c r="E149" s="155" t="s">
        <v>213</v>
      </c>
      <c r="F149" s="155" t="s">
        <v>92</v>
      </c>
      <c r="G149" s="155" t="s">
        <v>309</v>
      </c>
      <c r="H149" s="155" t="s">
        <v>143</v>
      </c>
      <c r="I149" s="144"/>
      <c r="J149" s="143">
        <f>J150+J155</f>
        <v>870.9000000000001</v>
      </c>
      <c r="K149" s="143">
        <f>K150+K155</f>
        <v>866.4</v>
      </c>
      <c r="L149" s="262"/>
    </row>
    <row r="150" spans="1:12" s="78" customFormat="1" ht="67.5" customHeight="1">
      <c r="A150" s="158" t="s">
        <v>183</v>
      </c>
      <c r="B150" s="88">
        <v>801</v>
      </c>
      <c r="C150" s="89">
        <v>5</v>
      </c>
      <c r="D150" s="89">
        <v>2</v>
      </c>
      <c r="E150" s="91" t="s">
        <v>213</v>
      </c>
      <c r="F150" s="91" t="s">
        <v>92</v>
      </c>
      <c r="G150" s="91" t="s">
        <v>309</v>
      </c>
      <c r="H150" s="91" t="s">
        <v>184</v>
      </c>
      <c r="I150" s="144" t="s">
        <v>231</v>
      </c>
      <c r="J150" s="150">
        <f>J151</f>
        <v>650.9000000000001</v>
      </c>
      <c r="K150" s="150">
        <f>K151</f>
        <v>646.4</v>
      </c>
      <c r="L150" s="262"/>
    </row>
    <row r="151" spans="1:12" s="78" customFormat="1" ht="34.5" customHeight="1">
      <c r="A151" s="47" t="s">
        <v>162</v>
      </c>
      <c r="B151" s="88">
        <v>801</v>
      </c>
      <c r="C151" s="89">
        <v>5</v>
      </c>
      <c r="D151" s="89">
        <v>2</v>
      </c>
      <c r="E151" s="91" t="s">
        <v>213</v>
      </c>
      <c r="F151" s="91" t="s">
        <v>92</v>
      </c>
      <c r="G151" s="91" t="s">
        <v>309</v>
      </c>
      <c r="H151" s="91" t="s">
        <v>184</v>
      </c>
      <c r="I151" s="92">
        <v>240</v>
      </c>
      <c r="J151" s="150">
        <f>J152</f>
        <v>650.9000000000001</v>
      </c>
      <c r="K151" s="150">
        <f>K152</f>
        <v>646.4</v>
      </c>
      <c r="L151" s="262"/>
    </row>
    <row r="152" spans="1:19" s="166" customFormat="1" ht="31.5" customHeight="1" hidden="1">
      <c r="A152" s="171"/>
      <c r="B152" s="354">
        <v>801</v>
      </c>
      <c r="C152" s="353">
        <v>5</v>
      </c>
      <c r="D152" s="353">
        <v>2</v>
      </c>
      <c r="E152" s="169" t="s">
        <v>213</v>
      </c>
      <c r="F152" s="169" t="s">
        <v>92</v>
      </c>
      <c r="G152" s="169" t="s">
        <v>309</v>
      </c>
      <c r="H152" s="169" t="s">
        <v>184</v>
      </c>
      <c r="I152" s="168">
        <v>244</v>
      </c>
      <c r="J152" s="167">
        <f>453.1+64.2+133.6</f>
        <v>650.9000000000001</v>
      </c>
      <c r="K152" s="167">
        <v>646.4</v>
      </c>
      <c r="L152" s="295"/>
      <c r="M152" s="356"/>
      <c r="N152" s="356"/>
      <c r="O152" s="356"/>
      <c r="P152" s="356"/>
      <c r="Q152" s="356"/>
      <c r="R152" s="356"/>
      <c r="S152" s="356"/>
    </row>
    <row r="153" spans="1:19" s="166" customFormat="1" ht="31.5" customHeight="1">
      <c r="A153" s="94" t="s">
        <v>290</v>
      </c>
      <c r="B153" s="88">
        <v>801</v>
      </c>
      <c r="C153" s="89">
        <v>5</v>
      </c>
      <c r="D153" s="89">
        <v>2</v>
      </c>
      <c r="E153" s="91" t="s">
        <v>213</v>
      </c>
      <c r="F153" s="91" t="s">
        <v>92</v>
      </c>
      <c r="G153" s="91" t="s">
        <v>309</v>
      </c>
      <c r="H153" s="91" t="s">
        <v>147</v>
      </c>
      <c r="I153" s="144" t="s">
        <v>231</v>
      </c>
      <c r="J153" s="150">
        <f>J154</f>
        <v>220</v>
      </c>
      <c r="K153" s="150">
        <f>K154</f>
        <v>220</v>
      </c>
      <c r="L153" s="295"/>
      <c r="M153" s="356"/>
      <c r="N153" s="356"/>
      <c r="O153" s="356"/>
      <c r="P153" s="356"/>
      <c r="Q153" s="356"/>
      <c r="R153" s="356"/>
      <c r="S153" s="356"/>
    </row>
    <row r="154" spans="1:19" s="166" customFormat="1" ht="31.5" customHeight="1">
      <c r="A154" s="47" t="s">
        <v>162</v>
      </c>
      <c r="B154" s="88">
        <v>801</v>
      </c>
      <c r="C154" s="89">
        <v>5</v>
      </c>
      <c r="D154" s="89">
        <v>2</v>
      </c>
      <c r="E154" s="91" t="s">
        <v>213</v>
      </c>
      <c r="F154" s="91" t="s">
        <v>92</v>
      </c>
      <c r="G154" s="91" t="s">
        <v>309</v>
      </c>
      <c r="H154" s="91" t="s">
        <v>147</v>
      </c>
      <c r="I154" s="92">
        <v>240</v>
      </c>
      <c r="J154" s="150">
        <f>J155</f>
        <v>220</v>
      </c>
      <c r="K154" s="150">
        <f>K155</f>
        <v>220</v>
      </c>
      <c r="L154" s="295"/>
      <c r="M154" s="356"/>
      <c r="N154" s="356"/>
      <c r="O154" s="356"/>
      <c r="P154" s="356"/>
      <c r="Q154" s="356"/>
      <c r="R154" s="356"/>
      <c r="S154" s="356"/>
    </row>
    <row r="155" spans="1:19" s="166" customFormat="1" ht="31.5" customHeight="1" hidden="1">
      <c r="A155" s="186"/>
      <c r="B155" s="204">
        <v>811</v>
      </c>
      <c r="C155" s="205">
        <v>5</v>
      </c>
      <c r="D155" s="205">
        <v>2</v>
      </c>
      <c r="E155" s="206" t="s">
        <v>310</v>
      </c>
      <c r="F155" s="206" t="s">
        <v>92</v>
      </c>
      <c r="G155" s="206" t="s">
        <v>309</v>
      </c>
      <c r="H155" s="169" t="s">
        <v>147</v>
      </c>
      <c r="I155" s="211">
        <v>244</v>
      </c>
      <c r="J155" s="167">
        <f>154+66</f>
        <v>220</v>
      </c>
      <c r="K155" s="167">
        <v>220</v>
      </c>
      <c r="L155" s="295"/>
      <c r="M155" s="356"/>
      <c r="N155" s="356"/>
      <c r="O155" s="356"/>
      <c r="P155" s="356"/>
      <c r="Q155" s="356"/>
      <c r="R155" s="356"/>
      <c r="S155" s="356"/>
    </row>
    <row r="156" spans="1:19" s="105" customFormat="1" ht="37.5" customHeight="1" hidden="1">
      <c r="A156" s="265" t="s">
        <v>304</v>
      </c>
      <c r="B156" s="266"/>
      <c r="C156" s="267"/>
      <c r="D156" s="267"/>
      <c r="E156" s="206"/>
      <c r="F156" s="206"/>
      <c r="G156" s="206"/>
      <c r="H156" s="206"/>
      <c r="I156" s="211"/>
      <c r="J156" s="207">
        <f aca="true" t="shared" si="7" ref="J156:K159">J157</f>
        <v>0</v>
      </c>
      <c r="K156" s="207">
        <f t="shared" si="7"/>
        <v>0</v>
      </c>
      <c r="L156" s="264"/>
      <c r="M156" s="208"/>
      <c r="N156" s="208"/>
      <c r="O156" s="208"/>
      <c r="P156" s="208"/>
      <c r="Q156" s="208"/>
      <c r="R156" s="208"/>
      <c r="S156" s="208"/>
    </row>
    <row r="157" spans="1:19" s="105" customFormat="1" ht="41.25" customHeight="1" hidden="1">
      <c r="A157" s="369" t="s">
        <v>305</v>
      </c>
      <c r="B157" s="271">
        <v>801</v>
      </c>
      <c r="C157" s="272" t="s">
        <v>224</v>
      </c>
      <c r="D157" s="272" t="s">
        <v>227</v>
      </c>
      <c r="E157" s="279" t="s">
        <v>303</v>
      </c>
      <c r="F157" s="279" t="s">
        <v>92</v>
      </c>
      <c r="G157" s="279" t="s">
        <v>309</v>
      </c>
      <c r="H157" s="279" t="s">
        <v>143</v>
      </c>
      <c r="I157" s="211"/>
      <c r="J157" s="207">
        <f t="shared" si="7"/>
        <v>0</v>
      </c>
      <c r="K157" s="207">
        <f t="shared" si="7"/>
        <v>0</v>
      </c>
      <c r="L157" s="264"/>
      <c r="M157" s="208"/>
      <c r="N157" s="208"/>
      <c r="O157" s="208"/>
      <c r="P157" s="208"/>
      <c r="Q157" s="208"/>
      <c r="R157" s="208"/>
      <c r="S157" s="208"/>
    </row>
    <row r="158" spans="1:19" s="105" customFormat="1" ht="77.25" customHeight="1" hidden="1">
      <c r="A158" s="306" t="s">
        <v>183</v>
      </c>
      <c r="B158" s="204">
        <v>801</v>
      </c>
      <c r="C158" s="205">
        <v>5</v>
      </c>
      <c r="D158" s="205">
        <v>2</v>
      </c>
      <c r="E158" s="206" t="s">
        <v>303</v>
      </c>
      <c r="F158" s="206" t="s">
        <v>92</v>
      </c>
      <c r="G158" s="206" t="s">
        <v>309</v>
      </c>
      <c r="H158" s="206" t="s">
        <v>184</v>
      </c>
      <c r="I158" s="211" t="s">
        <v>231</v>
      </c>
      <c r="J158" s="207">
        <f t="shared" si="7"/>
        <v>0</v>
      </c>
      <c r="K158" s="207">
        <f t="shared" si="7"/>
        <v>0</v>
      </c>
      <c r="L158" s="264"/>
      <c r="M158" s="208"/>
      <c r="N158" s="208"/>
      <c r="O158" s="208"/>
      <c r="P158" s="208"/>
      <c r="Q158" s="208"/>
      <c r="R158" s="208"/>
      <c r="S158" s="208"/>
    </row>
    <row r="159" spans="1:19" s="105" customFormat="1" ht="39" customHeight="1" hidden="1">
      <c r="A159" s="186" t="s">
        <v>162</v>
      </c>
      <c r="B159" s="204">
        <v>801</v>
      </c>
      <c r="C159" s="205">
        <v>5</v>
      </c>
      <c r="D159" s="205">
        <v>2</v>
      </c>
      <c r="E159" s="206" t="s">
        <v>303</v>
      </c>
      <c r="F159" s="206" t="s">
        <v>92</v>
      </c>
      <c r="G159" s="206" t="s">
        <v>309</v>
      </c>
      <c r="H159" s="206" t="s">
        <v>184</v>
      </c>
      <c r="I159" s="368">
        <v>240</v>
      </c>
      <c r="J159" s="207">
        <f t="shared" si="7"/>
        <v>0</v>
      </c>
      <c r="K159" s="207">
        <f t="shared" si="7"/>
        <v>0</v>
      </c>
      <c r="L159" s="264"/>
      <c r="M159" s="208"/>
      <c r="N159" s="208"/>
      <c r="O159" s="208"/>
      <c r="P159" s="208"/>
      <c r="Q159" s="208"/>
      <c r="R159" s="208"/>
      <c r="S159" s="208"/>
    </row>
    <row r="160" spans="1:19" s="105" customFormat="1" ht="31.5" customHeight="1" hidden="1">
      <c r="A160" s="171"/>
      <c r="B160" s="354">
        <v>801</v>
      </c>
      <c r="C160" s="353">
        <v>5</v>
      </c>
      <c r="D160" s="353">
        <v>2</v>
      </c>
      <c r="E160" s="169" t="s">
        <v>303</v>
      </c>
      <c r="F160" s="169" t="s">
        <v>92</v>
      </c>
      <c r="G160" s="169" t="s">
        <v>309</v>
      </c>
      <c r="H160" s="169" t="s">
        <v>184</v>
      </c>
      <c r="I160" s="168">
        <v>244</v>
      </c>
      <c r="J160" s="167">
        <v>0</v>
      </c>
      <c r="K160" s="167">
        <v>0</v>
      </c>
      <c r="L160" s="263"/>
      <c r="M160" s="208"/>
      <c r="N160" s="208"/>
      <c r="O160" s="208"/>
      <c r="P160" s="208"/>
      <c r="Q160" s="208"/>
      <c r="R160" s="208"/>
      <c r="S160" s="208"/>
    </row>
    <row r="161" spans="1:12" s="78" customFormat="1" ht="15.75" customHeight="1">
      <c r="A161" s="48" t="s">
        <v>72</v>
      </c>
      <c r="B161" s="149">
        <v>801</v>
      </c>
      <c r="C161" s="173" t="s">
        <v>224</v>
      </c>
      <c r="D161" s="173" t="s">
        <v>228</v>
      </c>
      <c r="E161" s="91"/>
      <c r="F161" s="91"/>
      <c r="G161" s="91"/>
      <c r="H161" s="91"/>
      <c r="I161" s="144"/>
      <c r="J161" s="143">
        <f>J162</f>
        <v>1905.3999999999999</v>
      </c>
      <c r="K161" s="143">
        <f>K162</f>
        <v>1852.5</v>
      </c>
      <c r="L161" s="262"/>
    </row>
    <row r="162" spans="1:12" s="112" customFormat="1" ht="34.5" customHeight="1">
      <c r="A162" s="165" t="s">
        <v>219</v>
      </c>
      <c r="B162" s="83">
        <v>801</v>
      </c>
      <c r="C162" s="173" t="s">
        <v>224</v>
      </c>
      <c r="D162" s="173" t="s">
        <v>228</v>
      </c>
      <c r="E162" s="86" t="s">
        <v>213</v>
      </c>
      <c r="F162" s="86" t="s">
        <v>92</v>
      </c>
      <c r="G162" s="86" t="s">
        <v>142</v>
      </c>
      <c r="H162" s="86" t="s">
        <v>143</v>
      </c>
      <c r="I162" s="149"/>
      <c r="J162" s="143">
        <f>J163</f>
        <v>1905.3999999999999</v>
      </c>
      <c r="K162" s="143">
        <f>K163</f>
        <v>1852.5</v>
      </c>
      <c r="L162" s="262"/>
    </row>
    <row r="163" spans="1:12" s="175" customFormat="1" ht="38.25" customHeight="1">
      <c r="A163" s="181" t="s">
        <v>230</v>
      </c>
      <c r="B163" s="163">
        <v>801</v>
      </c>
      <c r="C163" s="179" t="s">
        <v>224</v>
      </c>
      <c r="D163" s="179" t="s">
        <v>228</v>
      </c>
      <c r="E163" s="179" t="s">
        <v>213</v>
      </c>
      <c r="F163" s="179" t="s">
        <v>92</v>
      </c>
      <c r="G163" s="179" t="s">
        <v>227</v>
      </c>
      <c r="H163" s="179" t="s">
        <v>143</v>
      </c>
      <c r="I163" s="177"/>
      <c r="J163" s="176">
        <f>J166+J169+J172+J175+J178+J181+J184</f>
        <v>1905.3999999999999</v>
      </c>
      <c r="K163" s="176">
        <f>K166+K169+K172+K175+K178+K181+K184</f>
        <v>1852.5</v>
      </c>
      <c r="L163" s="290"/>
    </row>
    <row r="164" spans="1:12" s="152" customFormat="1" ht="25.5" customHeight="1">
      <c r="A164" s="161" t="s">
        <v>289</v>
      </c>
      <c r="B164" s="157">
        <v>801</v>
      </c>
      <c r="C164" s="156" t="s">
        <v>224</v>
      </c>
      <c r="D164" s="156" t="s">
        <v>228</v>
      </c>
      <c r="E164" s="156" t="s">
        <v>213</v>
      </c>
      <c r="F164" s="156" t="s">
        <v>92</v>
      </c>
      <c r="G164" s="156" t="s">
        <v>227</v>
      </c>
      <c r="H164" s="146" t="s">
        <v>186</v>
      </c>
      <c r="I164" s="154"/>
      <c r="J164" s="153">
        <f>J165</f>
        <v>1486.7</v>
      </c>
      <c r="K164" s="153">
        <f>K165</f>
        <v>1471.9</v>
      </c>
      <c r="L164" s="290"/>
    </row>
    <row r="165" spans="1:12" s="78" customFormat="1" ht="38.25" customHeight="1">
      <c r="A165" s="151" t="s">
        <v>162</v>
      </c>
      <c r="B165" s="88">
        <v>801</v>
      </c>
      <c r="C165" s="146" t="s">
        <v>224</v>
      </c>
      <c r="D165" s="146" t="s">
        <v>228</v>
      </c>
      <c r="E165" s="146" t="s">
        <v>213</v>
      </c>
      <c r="F165" s="146" t="s">
        <v>92</v>
      </c>
      <c r="G165" s="146" t="s">
        <v>227</v>
      </c>
      <c r="H165" s="146" t="s">
        <v>186</v>
      </c>
      <c r="I165" s="144">
        <v>240</v>
      </c>
      <c r="J165" s="150">
        <f>J166</f>
        <v>1486.7</v>
      </c>
      <c r="K165" s="150">
        <f>K166</f>
        <v>1471.9</v>
      </c>
      <c r="L165" s="262"/>
    </row>
    <row r="166" spans="1:12" s="166" customFormat="1" ht="35.25" customHeight="1" hidden="1">
      <c r="A166" s="366" t="s">
        <v>148</v>
      </c>
      <c r="B166" s="354">
        <v>801</v>
      </c>
      <c r="C166" s="170" t="s">
        <v>224</v>
      </c>
      <c r="D166" s="170" t="s">
        <v>228</v>
      </c>
      <c r="E166" s="170" t="s">
        <v>213</v>
      </c>
      <c r="F166" s="170" t="s">
        <v>92</v>
      </c>
      <c r="G166" s="170" t="s">
        <v>227</v>
      </c>
      <c r="H166" s="170" t="s">
        <v>186</v>
      </c>
      <c r="I166" s="168">
        <v>244</v>
      </c>
      <c r="J166" s="167">
        <f>916+428+142.7</f>
        <v>1486.7</v>
      </c>
      <c r="K166" s="167">
        <v>1471.9</v>
      </c>
      <c r="L166" s="295"/>
    </row>
    <row r="167" spans="1:12" s="166" customFormat="1" ht="47.25" customHeight="1">
      <c r="A167" s="158" t="s">
        <v>308</v>
      </c>
      <c r="B167" s="88">
        <v>801</v>
      </c>
      <c r="C167" s="146" t="s">
        <v>224</v>
      </c>
      <c r="D167" s="146" t="s">
        <v>228</v>
      </c>
      <c r="E167" s="146" t="s">
        <v>213</v>
      </c>
      <c r="F167" s="146" t="s">
        <v>92</v>
      </c>
      <c r="G167" s="146" t="s">
        <v>227</v>
      </c>
      <c r="H167" s="298" t="s">
        <v>307</v>
      </c>
      <c r="I167" s="144"/>
      <c r="J167" s="150">
        <f>J168</f>
        <v>64.6</v>
      </c>
      <c r="K167" s="150">
        <f>K168</f>
        <v>64.6</v>
      </c>
      <c r="L167" s="295"/>
    </row>
    <row r="168" spans="1:12" s="166" customFormat="1" ht="35.25" customHeight="1">
      <c r="A168" s="151" t="s">
        <v>162</v>
      </c>
      <c r="B168" s="88">
        <v>801</v>
      </c>
      <c r="C168" s="146" t="s">
        <v>224</v>
      </c>
      <c r="D168" s="146" t="s">
        <v>228</v>
      </c>
      <c r="E168" s="146" t="s">
        <v>213</v>
      </c>
      <c r="F168" s="146" t="s">
        <v>92</v>
      </c>
      <c r="G168" s="146" t="s">
        <v>227</v>
      </c>
      <c r="H168" s="298" t="s">
        <v>307</v>
      </c>
      <c r="I168" s="144">
        <v>240</v>
      </c>
      <c r="J168" s="150">
        <f>J169</f>
        <v>64.6</v>
      </c>
      <c r="K168" s="150">
        <f>K169</f>
        <v>64.6</v>
      </c>
      <c r="L168" s="295"/>
    </row>
    <row r="169" spans="1:12" s="166" customFormat="1" ht="45" customHeight="1" hidden="1">
      <c r="A169" s="209" t="s">
        <v>148</v>
      </c>
      <c r="B169" s="354">
        <v>802</v>
      </c>
      <c r="C169" s="170" t="s">
        <v>224</v>
      </c>
      <c r="D169" s="170" t="s">
        <v>228</v>
      </c>
      <c r="E169" s="170" t="s">
        <v>213</v>
      </c>
      <c r="F169" s="170" t="s">
        <v>92</v>
      </c>
      <c r="G169" s="170" t="s">
        <v>227</v>
      </c>
      <c r="H169" s="170" t="s">
        <v>307</v>
      </c>
      <c r="I169" s="211">
        <v>244</v>
      </c>
      <c r="J169" s="167">
        <f>63.9+0.6+0.1</f>
        <v>64.6</v>
      </c>
      <c r="K169" s="167">
        <v>64.6</v>
      </c>
      <c r="L169" s="295"/>
    </row>
    <row r="170" spans="1:12" s="152" customFormat="1" ht="23.25" customHeight="1">
      <c r="A170" s="180" t="s">
        <v>185</v>
      </c>
      <c r="B170" s="157">
        <v>801</v>
      </c>
      <c r="C170" s="156" t="s">
        <v>224</v>
      </c>
      <c r="D170" s="156" t="s">
        <v>228</v>
      </c>
      <c r="E170" s="156" t="s">
        <v>213</v>
      </c>
      <c r="F170" s="156" t="s">
        <v>92</v>
      </c>
      <c r="G170" s="156" t="s">
        <v>227</v>
      </c>
      <c r="H170" s="156" t="s">
        <v>187</v>
      </c>
      <c r="I170" s="154"/>
      <c r="J170" s="153">
        <f>J171</f>
        <v>161.1</v>
      </c>
      <c r="K170" s="153">
        <f>K171</f>
        <v>161.1</v>
      </c>
      <c r="L170" s="290"/>
    </row>
    <row r="171" spans="1:12" s="78" customFormat="1" ht="42" customHeight="1">
      <c r="A171" s="151" t="s">
        <v>162</v>
      </c>
      <c r="B171" s="88">
        <v>801</v>
      </c>
      <c r="C171" s="146" t="s">
        <v>224</v>
      </c>
      <c r="D171" s="146" t="s">
        <v>228</v>
      </c>
      <c r="E171" s="146" t="s">
        <v>213</v>
      </c>
      <c r="F171" s="146" t="s">
        <v>92</v>
      </c>
      <c r="G171" s="146" t="s">
        <v>227</v>
      </c>
      <c r="H171" s="146" t="s">
        <v>187</v>
      </c>
      <c r="I171" s="144">
        <v>240</v>
      </c>
      <c r="J171" s="150">
        <f>J172</f>
        <v>161.1</v>
      </c>
      <c r="K171" s="150">
        <f>K172</f>
        <v>161.1</v>
      </c>
      <c r="L171" s="262"/>
    </row>
    <row r="172" spans="1:12" s="166" customFormat="1" ht="42" customHeight="1" hidden="1">
      <c r="A172" s="366" t="s">
        <v>148</v>
      </c>
      <c r="B172" s="354">
        <v>801</v>
      </c>
      <c r="C172" s="170" t="s">
        <v>224</v>
      </c>
      <c r="D172" s="170" t="s">
        <v>228</v>
      </c>
      <c r="E172" s="170" t="s">
        <v>213</v>
      </c>
      <c r="F172" s="170" t="s">
        <v>92</v>
      </c>
      <c r="G172" s="170" t="s">
        <v>227</v>
      </c>
      <c r="H172" s="170" t="s">
        <v>187</v>
      </c>
      <c r="I172" s="168">
        <v>244</v>
      </c>
      <c r="J172" s="167">
        <f>100+61.1</f>
        <v>161.1</v>
      </c>
      <c r="K172" s="167">
        <v>161.1</v>
      </c>
      <c r="L172" s="295"/>
    </row>
    <row r="173" spans="1:12" s="314" customFormat="1" ht="31.5" customHeight="1" hidden="1">
      <c r="A173" s="306" t="s">
        <v>290</v>
      </c>
      <c r="B173" s="304">
        <v>801</v>
      </c>
      <c r="C173" s="278" t="s">
        <v>224</v>
      </c>
      <c r="D173" s="278" t="s">
        <v>228</v>
      </c>
      <c r="E173" s="278" t="s">
        <v>213</v>
      </c>
      <c r="F173" s="278" t="s">
        <v>92</v>
      </c>
      <c r="G173" s="278" t="s">
        <v>227</v>
      </c>
      <c r="H173" s="279" t="s">
        <v>147</v>
      </c>
      <c r="I173" s="277"/>
      <c r="J173" s="280">
        <f>J174</f>
        <v>0</v>
      </c>
      <c r="K173" s="280">
        <f>K174</f>
        <v>0</v>
      </c>
      <c r="L173" s="275"/>
    </row>
    <row r="174" spans="1:12" s="105" customFormat="1" ht="42" customHeight="1" hidden="1">
      <c r="A174" s="302" t="s">
        <v>162</v>
      </c>
      <c r="B174" s="204">
        <v>801</v>
      </c>
      <c r="C174" s="210" t="s">
        <v>224</v>
      </c>
      <c r="D174" s="210" t="s">
        <v>228</v>
      </c>
      <c r="E174" s="210" t="s">
        <v>213</v>
      </c>
      <c r="F174" s="210" t="s">
        <v>92</v>
      </c>
      <c r="G174" s="210" t="s">
        <v>227</v>
      </c>
      <c r="H174" s="206" t="s">
        <v>147</v>
      </c>
      <c r="I174" s="211">
        <v>240</v>
      </c>
      <c r="J174" s="207">
        <f>J175</f>
        <v>0</v>
      </c>
      <c r="K174" s="207">
        <f>K175</f>
        <v>0</v>
      </c>
      <c r="L174" s="264"/>
    </row>
    <row r="175" spans="1:12" s="166" customFormat="1" ht="42" customHeight="1" hidden="1">
      <c r="A175" s="366" t="s">
        <v>148</v>
      </c>
      <c r="B175" s="354">
        <v>801</v>
      </c>
      <c r="C175" s="170" t="s">
        <v>224</v>
      </c>
      <c r="D175" s="170" t="s">
        <v>228</v>
      </c>
      <c r="E175" s="170" t="s">
        <v>213</v>
      </c>
      <c r="F175" s="170" t="s">
        <v>92</v>
      </c>
      <c r="G175" s="170" t="s">
        <v>227</v>
      </c>
      <c r="H175" s="169" t="s">
        <v>147</v>
      </c>
      <c r="I175" s="168">
        <v>244</v>
      </c>
      <c r="J175" s="167">
        <v>0</v>
      </c>
      <c r="K175" s="167">
        <v>0</v>
      </c>
      <c r="L175" s="295"/>
    </row>
    <row r="176" spans="1:12" s="152" customFormat="1" ht="24.75" customHeight="1">
      <c r="A176" s="180" t="s">
        <v>188</v>
      </c>
      <c r="B176" s="157">
        <v>801</v>
      </c>
      <c r="C176" s="156" t="s">
        <v>224</v>
      </c>
      <c r="D176" s="156" t="s">
        <v>228</v>
      </c>
      <c r="E176" s="156" t="s">
        <v>213</v>
      </c>
      <c r="F176" s="156" t="s">
        <v>92</v>
      </c>
      <c r="G176" s="156" t="s">
        <v>227</v>
      </c>
      <c r="H176" s="156" t="s">
        <v>189</v>
      </c>
      <c r="I176" s="154"/>
      <c r="J176" s="153">
        <f>J177</f>
        <v>53.89999999999999</v>
      </c>
      <c r="K176" s="153">
        <f>K177</f>
        <v>53.9</v>
      </c>
      <c r="L176" s="290"/>
    </row>
    <row r="177" spans="1:12" s="78" customFormat="1" ht="39" customHeight="1">
      <c r="A177" s="151" t="s">
        <v>162</v>
      </c>
      <c r="B177" s="88">
        <v>801</v>
      </c>
      <c r="C177" s="146" t="s">
        <v>224</v>
      </c>
      <c r="D177" s="146" t="s">
        <v>228</v>
      </c>
      <c r="E177" s="146" t="s">
        <v>213</v>
      </c>
      <c r="F177" s="146" t="s">
        <v>92</v>
      </c>
      <c r="G177" s="146" t="s">
        <v>227</v>
      </c>
      <c r="H177" s="146" t="s">
        <v>189</v>
      </c>
      <c r="I177" s="144">
        <v>240</v>
      </c>
      <c r="J177" s="150">
        <f>J178</f>
        <v>53.89999999999999</v>
      </c>
      <c r="K177" s="150">
        <f>K178</f>
        <v>53.9</v>
      </c>
      <c r="L177" s="288"/>
    </row>
    <row r="178" spans="1:12" s="166" customFormat="1" ht="36.75" customHeight="1" hidden="1">
      <c r="A178" s="366" t="s">
        <v>148</v>
      </c>
      <c r="B178" s="354">
        <v>801</v>
      </c>
      <c r="C178" s="170" t="s">
        <v>224</v>
      </c>
      <c r="D178" s="170" t="s">
        <v>228</v>
      </c>
      <c r="E178" s="170" t="s">
        <v>213</v>
      </c>
      <c r="F178" s="170" t="s">
        <v>92</v>
      </c>
      <c r="G178" s="170" t="s">
        <v>227</v>
      </c>
      <c r="H178" s="170" t="s">
        <v>189</v>
      </c>
      <c r="I178" s="168">
        <v>244</v>
      </c>
      <c r="J178" s="167">
        <f>58.4+28.2-42.1+9.4</f>
        <v>53.89999999999999</v>
      </c>
      <c r="K178" s="167">
        <v>53.9</v>
      </c>
      <c r="L178" s="295"/>
    </row>
    <row r="179" spans="1:12" s="152" customFormat="1" ht="27.75" customHeight="1">
      <c r="A179" s="180" t="s">
        <v>229</v>
      </c>
      <c r="B179" s="157">
        <v>801</v>
      </c>
      <c r="C179" s="156" t="s">
        <v>224</v>
      </c>
      <c r="D179" s="156" t="s">
        <v>228</v>
      </c>
      <c r="E179" s="156" t="s">
        <v>213</v>
      </c>
      <c r="F179" s="156" t="s">
        <v>92</v>
      </c>
      <c r="G179" s="156" t="s">
        <v>227</v>
      </c>
      <c r="H179" s="156" t="s">
        <v>190</v>
      </c>
      <c r="I179" s="154"/>
      <c r="J179" s="153">
        <f>J180</f>
        <v>101.00000000000001</v>
      </c>
      <c r="K179" s="153">
        <f>K180</f>
        <v>101</v>
      </c>
      <c r="L179" s="290"/>
    </row>
    <row r="180" spans="1:12" s="78" customFormat="1" ht="39" customHeight="1">
      <c r="A180" s="151" t="s">
        <v>162</v>
      </c>
      <c r="B180" s="88">
        <v>801</v>
      </c>
      <c r="C180" s="146" t="s">
        <v>224</v>
      </c>
      <c r="D180" s="146" t="s">
        <v>228</v>
      </c>
      <c r="E180" s="146" t="s">
        <v>213</v>
      </c>
      <c r="F180" s="146" t="s">
        <v>92</v>
      </c>
      <c r="G180" s="146" t="s">
        <v>227</v>
      </c>
      <c r="H180" s="146" t="s">
        <v>190</v>
      </c>
      <c r="I180" s="144">
        <v>240</v>
      </c>
      <c r="J180" s="150">
        <f>J181</f>
        <v>101.00000000000001</v>
      </c>
      <c r="K180" s="150">
        <f>K181</f>
        <v>101</v>
      </c>
      <c r="L180" s="262"/>
    </row>
    <row r="181" spans="1:12" s="166" customFormat="1" ht="42.75" customHeight="1" hidden="1">
      <c r="A181" s="366" t="s">
        <v>148</v>
      </c>
      <c r="B181" s="354">
        <v>801</v>
      </c>
      <c r="C181" s="170" t="s">
        <v>224</v>
      </c>
      <c r="D181" s="170" t="s">
        <v>228</v>
      </c>
      <c r="E181" s="170" t="s">
        <v>213</v>
      </c>
      <c r="F181" s="170" t="s">
        <v>92</v>
      </c>
      <c r="G181" s="170" t="s">
        <v>227</v>
      </c>
      <c r="H181" s="170" t="s">
        <v>190</v>
      </c>
      <c r="I181" s="168">
        <v>244</v>
      </c>
      <c r="J181" s="167">
        <f>94.9-8.3+14.4</f>
        <v>101.00000000000001</v>
      </c>
      <c r="K181" s="167">
        <v>101</v>
      </c>
      <c r="L181" s="295"/>
    </row>
    <row r="182" spans="1:12" s="78" customFormat="1" ht="30.75" customHeight="1">
      <c r="A182" s="161" t="s">
        <v>291</v>
      </c>
      <c r="B182" s="157">
        <v>801</v>
      </c>
      <c r="C182" s="156" t="s">
        <v>224</v>
      </c>
      <c r="D182" s="156" t="s">
        <v>228</v>
      </c>
      <c r="E182" s="156" t="s">
        <v>213</v>
      </c>
      <c r="F182" s="156" t="s">
        <v>92</v>
      </c>
      <c r="G182" s="156" t="s">
        <v>227</v>
      </c>
      <c r="H182" s="156" t="s">
        <v>292</v>
      </c>
      <c r="I182" s="154"/>
      <c r="J182" s="150">
        <f>J183</f>
        <v>38.1</v>
      </c>
      <c r="K182" s="150">
        <f>K183</f>
        <v>0</v>
      </c>
      <c r="L182" s="288"/>
    </row>
    <row r="183" spans="1:12" s="78" customFormat="1" ht="36" customHeight="1">
      <c r="A183" s="151" t="s">
        <v>162</v>
      </c>
      <c r="B183" s="88">
        <v>801</v>
      </c>
      <c r="C183" s="146" t="s">
        <v>224</v>
      </c>
      <c r="D183" s="146" t="s">
        <v>228</v>
      </c>
      <c r="E183" s="146" t="s">
        <v>213</v>
      </c>
      <c r="F183" s="146" t="s">
        <v>92</v>
      </c>
      <c r="G183" s="146" t="s">
        <v>227</v>
      </c>
      <c r="H183" s="146" t="s">
        <v>292</v>
      </c>
      <c r="I183" s="144">
        <v>240</v>
      </c>
      <c r="J183" s="150">
        <f>J184</f>
        <v>38.1</v>
      </c>
      <c r="K183" s="150">
        <f>K184</f>
        <v>0</v>
      </c>
      <c r="L183" s="288"/>
    </row>
    <row r="184" spans="1:12" s="166" customFormat="1" ht="33" customHeight="1" hidden="1">
      <c r="A184" s="366" t="s">
        <v>148</v>
      </c>
      <c r="B184" s="354">
        <v>801</v>
      </c>
      <c r="C184" s="170" t="s">
        <v>224</v>
      </c>
      <c r="D184" s="170" t="s">
        <v>228</v>
      </c>
      <c r="E184" s="170" t="s">
        <v>213</v>
      </c>
      <c r="F184" s="170" t="s">
        <v>92</v>
      </c>
      <c r="G184" s="170" t="s">
        <v>227</v>
      </c>
      <c r="H184" s="170" t="s">
        <v>292</v>
      </c>
      <c r="I184" s="168">
        <v>244</v>
      </c>
      <c r="J184" s="167">
        <v>38.1</v>
      </c>
      <c r="K184" s="167">
        <v>0</v>
      </c>
      <c r="L184" s="358"/>
    </row>
    <row r="185" spans="1:12" s="105" customFormat="1" ht="33" customHeight="1" hidden="1">
      <c r="A185" s="265" t="s">
        <v>304</v>
      </c>
      <c r="B185" s="310">
        <v>801</v>
      </c>
      <c r="C185" s="267" t="s">
        <v>224</v>
      </c>
      <c r="D185" s="267" t="s">
        <v>228</v>
      </c>
      <c r="E185" s="268" t="s">
        <v>303</v>
      </c>
      <c r="F185" s="268" t="s">
        <v>92</v>
      </c>
      <c r="G185" s="268" t="s">
        <v>142</v>
      </c>
      <c r="H185" s="268" t="s">
        <v>143</v>
      </c>
      <c r="I185" s="266"/>
      <c r="J185" s="269">
        <f>J186</f>
        <v>0</v>
      </c>
      <c r="K185" s="269">
        <f>K189+K192+K195+K198+K201</f>
        <v>0</v>
      </c>
      <c r="L185" s="413"/>
    </row>
    <row r="186" spans="1:12" s="105" customFormat="1" ht="33" customHeight="1" hidden="1">
      <c r="A186" s="369" t="s">
        <v>230</v>
      </c>
      <c r="B186" s="312">
        <v>801</v>
      </c>
      <c r="C186" s="272" t="s">
        <v>224</v>
      </c>
      <c r="D186" s="272" t="s">
        <v>228</v>
      </c>
      <c r="E186" s="272" t="s">
        <v>303</v>
      </c>
      <c r="F186" s="272" t="s">
        <v>92</v>
      </c>
      <c r="G186" s="272" t="s">
        <v>227</v>
      </c>
      <c r="H186" s="272" t="s">
        <v>143</v>
      </c>
      <c r="I186" s="271"/>
      <c r="J186" s="207">
        <f>J187</f>
        <v>0</v>
      </c>
      <c r="K186" s="207">
        <f>K187</f>
        <v>0</v>
      </c>
      <c r="L186" s="413"/>
    </row>
    <row r="187" spans="1:12" s="105" customFormat="1" ht="33" customHeight="1" hidden="1">
      <c r="A187" s="303" t="s">
        <v>289</v>
      </c>
      <c r="B187" s="304">
        <v>801</v>
      </c>
      <c r="C187" s="278" t="s">
        <v>224</v>
      </c>
      <c r="D187" s="278" t="s">
        <v>228</v>
      </c>
      <c r="E187" s="278" t="s">
        <v>303</v>
      </c>
      <c r="F187" s="278" t="s">
        <v>92</v>
      </c>
      <c r="G187" s="278" t="s">
        <v>227</v>
      </c>
      <c r="H187" s="210" t="s">
        <v>186</v>
      </c>
      <c r="I187" s="277"/>
      <c r="J187" s="207">
        <f>J188</f>
        <v>0</v>
      </c>
      <c r="K187" s="207">
        <f>K188</f>
        <v>0</v>
      </c>
      <c r="L187" s="413"/>
    </row>
    <row r="188" spans="1:12" s="105" customFormat="1" ht="33" customHeight="1" hidden="1">
      <c r="A188" s="302" t="s">
        <v>162</v>
      </c>
      <c r="B188" s="204">
        <v>801</v>
      </c>
      <c r="C188" s="210" t="s">
        <v>224</v>
      </c>
      <c r="D188" s="210" t="s">
        <v>228</v>
      </c>
      <c r="E188" s="210" t="s">
        <v>303</v>
      </c>
      <c r="F188" s="210" t="s">
        <v>92</v>
      </c>
      <c r="G188" s="210" t="s">
        <v>227</v>
      </c>
      <c r="H188" s="210" t="s">
        <v>186</v>
      </c>
      <c r="I188" s="211">
        <v>240</v>
      </c>
      <c r="J188" s="207">
        <f>J189</f>
        <v>0</v>
      </c>
      <c r="K188" s="207">
        <f>K189</f>
        <v>0</v>
      </c>
      <c r="L188" s="413"/>
    </row>
    <row r="189" spans="1:12" s="166" customFormat="1" ht="33" customHeight="1" hidden="1">
      <c r="A189" s="366" t="s">
        <v>148</v>
      </c>
      <c r="B189" s="354">
        <v>801</v>
      </c>
      <c r="C189" s="170" t="s">
        <v>224</v>
      </c>
      <c r="D189" s="170" t="s">
        <v>228</v>
      </c>
      <c r="E189" s="170" t="s">
        <v>303</v>
      </c>
      <c r="F189" s="170" t="s">
        <v>92</v>
      </c>
      <c r="G189" s="170" t="s">
        <v>227</v>
      </c>
      <c r="H189" s="170" t="s">
        <v>186</v>
      </c>
      <c r="I189" s="168">
        <v>244</v>
      </c>
      <c r="J189" s="167">
        <v>0</v>
      </c>
      <c r="K189" s="167">
        <v>0</v>
      </c>
      <c r="L189" s="358"/>
    </row>
    <row r="190" spans="1:12" s="105" customFormat="1" ht="33" customHeight="1" hidden="1">
      <c r="A190" s="305" t="s">
        <v>185</v>
      </c>
      <c r="B190" s="304">
        <v>801</v>
      </c>
      <c r="C190" s="278" t="s">
        <v>224</v>
      </c>
      <c r="D190" s="278" t="s">
        <v>228</v>
      </c>
      <c r="E190" s="278" t="s">
        <v>303</v>
      </c>
      <c r="F190" s="278" t="s">
        <v>92</v>
      </c>
      <c r="G190" s="278" t="s">
        <v>227</v>
      </c>
      <c r="H190" s="278" t="s">
        <v>187</v>
      </c>
      <c r="I190" s="277"/>
      <c r="J190" s="207">
        <f>J191</f>
        <v>0</v>
      </c>
      <c r="K190" s="207">
        <f>K191</f>
        <v>0</v>
      </c>
      <c r="L190" s="413"/>
    </row>
    <row r="191" spans="1:12" s="105" customFormat="1" ht="33" customHeight="1" hidden="1">
      <c r="A191" s="302" t="s">
        <v>162</v>
      </c>
      <c r="B191" s="204">
        <v>801</v>
      </c>
      <c r="C191" s="210" t="s">
        <v>224</v>
      </c>
      <c r="D191" s="210" t="s">
        <v>228</v>
      </c>
      <c r="E191" s="210" t="s">
        <v>303</v>
      </c>
      <c r="F191" s="210" t="s">
        <v>92</v>
      </c>
      <c r="G191" s="210" t="s">
        <v>227</v>
      </c>
      <c r="H191" s="210" t="s">
        <v>187</v>
      </c>
      <c r="I191" s="211">
        <v>240</v>
      </c>
      <c r="J191" s="207">
        <f>J192</f>
        <v>0</v>
      </c>
      <c r="K191" s="207">
        <f>K192</f>
        <v>0</v>
      </c>
      <c r="L191" s="413"/>
    </row>
    <row r="192" spans="1:12" s="105" customFormat="1" ht="33" customHeight="1" hidden="1">
      <c r="A192" s="209" t="s">
        <v>148</v>
      </c>
      <c r="B192" s="204">
        <v>801</v>
      </c>
      <c r="C192" s="210" t="s">
        <v>224</v>
      </c>
      <c r="D192" s="210" t="s">
        <v>228</v>
      </c>
      <c r="E192" s="210" t="s">
        <v>303</v>
      </c>
      <c r="F192" s="210" t="s">
        <v>92</v>
      </c>
      <c r="G192" s="210" t="s">
        <v>227</v>
      </c>
      <c r="H192" s="210" t="s">
        <v>187</v>
      </c>
      <c r="I192" s="211">
        <v>244</v>
      </c>
      <c r="J192" s="207">
        <v>0</v>
      </c>
      <c r="K192" s="207"/>
      <c r="L192" s="413"/>
    </row>
    <row r="193" spans="1:12" s="105" customFormat="1" ht="33" customHeight="1" hidden="1">
      <c r="A193" s="306" t="s">
        <v>290</v>
      </c>
      <c r="B193" s="304">
        <v>801</v>
      </c>
      <c r="C193" s="278" t="s">
        <v>224</v>
      </c>
      <c r="D193" s="278" t="s">
        <v>228</v>
      </c>
      <c r="E193" s="278" t="s">
        <v>303</v>
      </c>
      <c r="F193" s="278" t="s">
        <v>92</v>
      </c>
      <c r="G193" s="278" t="s">
        <v>227</v>
      </c>
      <c r="H193" s="279" t="s">
        <v>147</v>
      </c>
      <c r="I193" s="277"/>
      <c r="J193" s="207">
        <f>J194</f>
        <v>0</v>
      </c>
      <c r="K193" s="207">
        <f>K194</f>
        <v>0</v>
      </c>
      <c r="L193" s="413"/>
    </row>
    <row r="194" spans="1:12" s="105" customFormat="1" ht="33" customHeight="1" hidden="1">
      <c r="A194" s="302" t="s">
        <v>162</v>
      </c>
      <c r="B194" s="204">
        <v>801</v>
      </c>
      <c r="C194" s="210" t="s">
        <v>224</v>
      </c>
      <c r="D194" s="210" t="s">
        <v>228</v>
      </c>
      <c r="E194" s="210" t="s">
        <v>303</v>
      </c>
      <c r="F194" s="210" t="s">
        <v>92</v>
      </c>
      <c r="G194" s="210" t="s">
        <v>227</v>
      </c>
      <c r="H194" s="206" t="s">
        <v>147</v>
      </c>
      <c r="I194" s="211">
        <v>240</v>
      </c>
      <c r="J194" s="207">
        <f>J195</f>
        <v>0</v>
      </c>
      <c r="K194" s="207">
        <f>K195</f>
        <v>0</v>
      </c>
      <c r="L194" s="413"/>
    </row>
    <row r="195" spans="1:12" s="105" customFormat="1" ht="33" customHeight="1" hidden="1">
      <c r="A195" s="209" t="s">
        <v>148</v>
      </c>
      <c r="B195" s="204">
        <v>801</v>
      </c>
      <c r="C195" s="210" t="s">
        <v>224</v>
      </c>
      <c r="D195" s="210" t="s">
        <v>228</v>
      </c>
      <c r="E195" s="210" t="s">
        <v>303</v>
      </c>
      <c r="F195" s="210" t="s">
        <v>92</v>
      </c>
      <c r="G195" s="210" t="s">
        <v>227</v>
      </c>
      <c r="H195" s="206" t="s">
        <v>147</v>
      </c>
      <c r="I195" s="211">
        <v>244</v>
      </c>
      <c r="J195" s="207">
        <v>0</v>
      </c>
      <c r="K195" s="207">
        <v>0</v>
      </c>
      <c r="L195" s="413"/>
    </row>
    <row r="196" spans="1:12" s="105" customFormat="1" ht="33" customHeight="1" hidden="1">
      <c r="A196" s="305" t="s">
        <v>188</v>
      </c>
      <c r="B196" s="304">
        <v>801</v>
      </c>
      <c r="C196" s="278" t="s">
        <v>224</v>
      </c>
      <c r="D196" s="278" t="s">
        <v>228</v>
      </c>
      <c r="E196" s="278" t="s">
        <v>303</v>
      </c>
      <c r="F196" s="278" t="s">
        <v>92</v>
      </c>
      <c r="G196" s="278" t="s">
        <v>227</v>
      </c>
      <c r="H196" s="278" t="s">
        <v>189</v>
      </c>
      <c r="I196" s="277"/>
      <c r="J196" s="207">
        <f>J197</f>
        <v>0</v>
      </c>
      <c r="K196" s="207">
        <f>K197</f>
        <v>0</v>
      </c>
      <c r="L196" s="413"/>
    </row>
    <row r="197" spans="1:12" s="105" customFormat="1" ht="33" customHeight="1" hidden="1">
      <c r="A197" s="302" t="s">
        <v>162</v>
      </c>
      <c r="B197" s="204">
        <v>801</v>
      </c>
      <c r="C197" s="210" t="s">
        <v>224</v>
      </c>
      <c r="D197" s="210" t="s">
        <v>228</v>
      </c>
      <c r="E197" s="210" t="s">
        <v>303</v>
      </c>
      <c r="F197" s="210" t="s">
        <v>92</v>
      </c>
      <c r="G197" s="210" t="s">
        <v>227</v>
      </c>
      <c r="H197" s="210" t="s">
        <v>189</v>
      </c>
      <c r="I197" s="211">
        <v>240</v>
      </c>
      <c r="J197" s="207">
        <f>J198</f>
        <v>0</v>
      </c>
      <c r="K197" s="207">
        <f>K198</f>
        <v>0</v>
      </c>
      <c r="L197" s="413"/>
    </row>
    <row r="198" spans="1:12" s="166" customFormat="1" ht="33" customHeight="1" hidden="1">
      <c r="A198" s="366" t="s">
        <v>148</v>
      </c>
      <c r="B198" s="354">
        <v>801</v>
      </c>
      <c r="C198" s="170" t="s">
        <v>224</v>
      </c>
      <c r="D198" s="170" t="s">
        <v>228</v>
      </c>
      <c r="E198" s="170" t="s">
        <v>303</v>
      </c>
      <c r="F198" s="170" t="s">
        <v>92</v>
      </c>
      <c r="G198" s="170" t="s">
        <v>227</v>
      </c>
      <c r="H198" s="170" t="s">
        <v>189</v>
      </c>
      <c r="I198" s="168">
        <v>244</v>
      </c>
      <c r="J198" s="167">
        <v>0</v>
      </c>
      <c r="K198" s="167"/>
      <c r="L198" s="358"/>
    </row>
    <row r="199" spans="1:12" s="78" customFormat="1" ht="33" customHeight="1" hidden="1">
      <c r="A199" s="305" t="s">
        <v>229</v>
      </c>
      <c r="B199" s="304">
        <v>801</v>
      </c>
      <c r="C199" s="278" t="s">
        <v>224</v>
      </c>
      <c r="D199" s="278" t="s">
        <v>228</v>
      </c>
      <c r="E199" s="278" t="s">
        <v>303</v>
      </c>
      <c r="F199" s="278" t="s">
        <v>92</v>
      </c>
      <c r="G199" s="278" t="s">
        <v>227</v>
      </c>
      <c r="H199" s="278" t="s">
        <v>190</v>
      </c>
      <c r="I199" s="277"/>
      <c r="J199" s="207">
        <f>J200</f>
        <v>0</v>
      </c>
      <c r="K199" s="207">
        <f>K200</f>
        <v>0</v>
      </c>
      <c r="L199" s="367"/>
    </row>
    <row r="200" spans="1:12" s="78" customFormat="1" ht="33" customHeight="1" hidden="1">
      <c r="A200" s="302" t="s">
        <v>162</v>
      </c>
      <c r="B200" s="204">
        <v>801</v>
      </c>
      <c r="C200" s="210" t="s">
        <v>224</v>
      </c>
      <c r="D200" s="210" t="s">
        <v>228</v>
      </c>
      <c r="E200" s="210" t="s">
        <v>303</v>
      </c>
      <c r="F200" s="210" t="s">
        <v>92</v>
      </c>
      <c r="G200" s="210" t="s">
        <v>227</v>
      </c>
      <c r="H200" s="210" t="s">
        <v>190</v>
      </c>
      <c r="I200" s="211">
        <v>240</v>
      </c>
      <c r="J200" s="207">
        <f>J201</f>
        <v>0</v>
      </c>
      <c r="K200" s="207">
        <f>K201</f>
        <v>0</v>
      </c>
      <c r="L200" s="367"/>
    </row>
    <row r="201" spans="1:12" s="166" customFormat="1" ht="33" customHeight="1" hidden="1">
      <c r="A201" s="366" t="s">
        <v>148</v>
      </c>
      <c r="B201" s="354">
        <v>801</v>
      </c>
      <c r="C201" s="170" t="s">
        <v>224</v>
      </c>
      <c r="D201" s="170" t="s">
        <v>228</v>
      </c>
      <c r="E201" s="170" t="s">
        <v>303</v>
      </c>
      <c r="F201" s="170" t="s">
        <v>92</v>
      </c>
      <c r="G201" s="170" t="s">
        <v>227</v>
      </c>
      <c r="H201" s="170" t="s">
        <v>190</v>
      </c>
      <c r="I201" s="168">
        <v>244</v>
      </c>
      <c r="J201" s="167">
        <v>0</v>
      </c>
      <c r="K201" s="167"/>
      <c r="L201" s="358"/>
    </row>
    <row r="202" spans="1:12" s="166" customFormat="1" ht="33" customHeight="1">
      <c r="A202" s="364" t="s">
        <v>306</v>
      </c>
      <c r="B202" s="361">
        <v>801</v>
      </c>
      <c r="C202" s="363" t="s">
        <v>224</v>
      </c>
      <c r="D202" s="363" t="s">
        <v>224</v>
      </c>
      <c r="E202" s="362"/>
      <c r="F202" s="362"/>
      <c r="G202" s="362"/>
      <c r="H202" s="362"/>
      <c r="I202" s="361"/>
      <c r="J202" s="143">
        <f aca="true" t="shared" si="8" ref="J202:K206">J203</f>
        <v>384.9</v>
      </c>
      <c r="K202" s="143">
        <f t="shared" si="8"/>
        <v>384.9</v>
      </c>
      <c r="L202" s="358"/>
    </row>
    <row r="203" spans="1:12" s="166" customFormat="1" ht="47.25" customHeight="1">
      <c r="A203" s="365" t="s">
        <v>219</v>
      </c>
      <c r="B203" s="361">
        <v>801</v>
      </c>
      <c r="C203" s="363" t="s">
        <v>224</v>
      </c>
      <c r="D203" s="363" t="s">
        <v>224</v>
      </c>
      <c r="E203" s="362" t="s">
        <v>213</v>
      </c>
      <c r="F203" s="362" t="s">
        <v>92</v>
      </c>
      <c r="G203" s="362" t="s">
        <v>142</v>
      </c>
      <c r="H203" s="362" t="s">
        <v>143</v>
      </c>
      <c r="I203" s="361"/>
      <c r="J203" s="150">
        <f t="shared" si="8"/>
        <v>384.9</v>
      </c>
      <c r="K203" s="150">
        <f t="shared" si="8"/>
        <v>384.9</v>
      </c>
      <c r="L203" s="358"/>
    </row>
    <row r="204" spans="1:12" s="166" customFormat="1" ht="48" customHeight="1">
      <c r="A204" s="364" t="s">
        <v>305</v>
      </c>
      <c r="B204" s="361">
        <v>801</v>
      </c>
      <c r="C204" s="363" t="s">
        <v>224</v>
      </c>
      <c r="D204" s="363" t="s">
        <v>224</v>
      </c>
      <c r="E204" s="362" t="s">
        <v>213</v>
      </c>
      <c r="F204" s="362" t="s">
        <v>92</v>
      </c>
      <c r="G204" s="362" t="s">
        <v>220</v>
      </c>
      <c r="H204" s="362" t="s">
        <v>143</v>
      </c>
      <c r="I204" s="361"/>
      <c r="J204" s="150">
        <f t="shared" si="8"/>
        <v>384.9</v>
      </c>
      <c r="K204" s="150">
        <f t="shared" si="8"/>
        <v>384.9</v>
      </c>
      <c r="L204" s="358"/>
    </row>
    <row r="205" spans="1:12" s="166" customFormat="1" ht="81" customHeight="1">
      <c r="A205" s="360" t="s">
        <v>183</v>
      </c>
      <c r="B205" s="282">
        <v>801</v>
      </c>
      <c r="C205" s="283">
        <v>5</v>
      </c>
      <c r="D205" s="283">
        <v>5</v>
      </c>
      <c r="E205" s="284" t="s">
        <v>213</v>
      </c>
      <c r="F205" s="284" t="s">
        <v>92</v>
      </c>
      <c r="G205" s="284" t="s">
        <v>220</v>
      </c>
      <c r="H205" s="284" t="s">
        <v>184</v>
      </c>
      <c r="I205" s="359" t="s">
        <v>231</v>
      </c>
      <c r="J205" s="150">
        <f t="shared" si="8"/>
        <v>384.9</v>
      </c>
      <c r="K205" s="150">
        <f t="shared" si="8"/>
        <v>384.9</v>
      </c>
      <c r="L205" s="358"/>
    </row>
    <row r="206" spans="1:12" s="166" customFormat="1" ht="50.25" customHeight="1">
      <c r="A206" s="281" t="s">
        <v>162</v>
      </c>
      <c r="B206" s="282">
        <v>801</v>
      </c>
      <c r="C206" s="283">
        <v>5</v>
      </c>
      <c r="D206" s="283">
        <v>5</v>
      </c>
      <c r="E206" s="284" t="s">
        <v>213</v>
      </c>
      <c r="F206" s="284" t="s">
        <v>92</v>
      </c>
      <c r="G206" s="284" t="s">
        <v>220</v>
      </c>
      <c r="H206" s="284" t="s">
        <v>184</v>
      </c>
      <c r="I206" s="359">
        <v>240</v>
      </c>
      <c r="J206" s="150">
        <f t="shared" si="8"/>
        <v>384.9</v>
      </c>
      <c r="K206" s="150">
        <f t="shared" si="8"/>
        <v>384.9</v>
      </c>
      <c r="L206" s="358"/>
    </row>
    <row r="207" spans="1:12" s="166" customFormat="1" ht="48" customHeight="1" hidden="1">
      <c r="A207" s="186" t="s">
        <v>148</v>
      </c>
      <c r="B207" s="204">
        <v>801</v>
      </c>
      <c r="C207" s="205">
        <v>5</v>
      </c>
      <c r="D207" s="205">
        <v>5</v>
      </c>
      <c r="E207" s="206" t="s">
        <v>213</v>
      </c>
      <c r="F207" s="206" t="s">
        <v>92</v>
      </c>
      <c r="G207" s="206" t="s">
        <v>220</v>
      </c>
      <c r="H207" s="206" t="s">
        <v>184</v>
      </c>
      <c r="I207" s="211">
        <v>244</v>
      </c>
      <c r="J207" s="167">
        <f>250+100+70-35.1</f>
        <v>384.9</v>
      </c>
      <c r="K207" s="167">
        <v>384.9</v>
      </c>
      <c r="L207" s="358"/>
    </row>
    <row r="208" spans="1:12" s="112" customFormat="1" ht="27" customHeight="1">
      <c r="A208" s="95" t="s">
        <v>122</v>
      </c>
      <c r="B208" s="83">
        <v>801</v>
      </c>
      <c r="C208" s="85">
        <v>6</v>
      </c>
      <c r="D208" s="85">
        <v>0</v>
      </c>
      <c r="E208" s="86"/>
      <c r="F208" s="86"/>
      <c r="G208" s="86"/>
      <c r="H208" s="86"/>
      <c r="I208" s="87"/>
      <c r="J208" s="143">
        <f>J209</f>
        <v>3.1</v>
      </c>
      <c r="K208" s="143">
        <f>K209</f>
        <v>3</v>
      </c>
      <c r="L208" s="262"/>
    </row>
    <row r="209" spans="1:12" s="77" customFormat="1" ht="20.25" customHeight="1">
      <c r="A209" s="357" t="s">
        <v>123</v>
      </c>
      <c r="B209" s="88">
        <v>801</v>
      </c>
      <c r="C209" s="89">
        <v>6</v>
      </c>
      <c r="D209" s="89">
        <v>5</v>
      </c>
      <c r="E209" s="91" t="s">
        <v>93</v>
      </c>
      <c r="F209" s="91" t="s">
        <v>92</v>
      </c>
      <c r="G209" s="91" t="s">
        <v>142</v>
      </c>
      <c r="H209" s="91" t="s">
        <v>191</v>
      </c>
      <c r="I209" s="92"/>
      <c r="J209" s="150">
        <f>J210</f>
        <v>3.1</v>
      </c>
      <c r="K209" s="150">
        <f>K210</f>
        <v>3</v>
      </c>
      <c r="L209" s="262"/>
    </row>
    <row r="210" spans="1:12" s="77" customFormat="1" ht="18" customHeight="1">
      <c r="A210" s="357" t="s">
        <v>163</v>
      </c>
      <c r="B210" s="88">
        <v>801</v>
      </c>
      <c r="C210" s="89">
        <v>6</v>
      </c>
      <c r="D210" s="89">
        <v>5</v>
      </c>
      <c r="E210" s="91" t="s">
        <v>93</v>
      </c>
      <c r="F210" s="91" t="s">
        <v>92</v>
      </c>
      <c r="G210" s="91" t="s">
        <v>142</v>
      </c>
      <c r="H210" s="91" t="s">
        <v>191</v>
      </c>
      <c r="I210" s="92">
        <v>850</v>
      </c>
      <c r="J210" s="150">
        <f>J211+J212</f>
        <v>3.1</v>
      </c>
      <c r="K210" s="150">
        <f>K211+K212</f>
        <v>3</v>
      </c>
      <c r="L210" s="262"/>
    </row>
    <row r="211" spans="1:12" s="351" customFormat="1" ht="18" customHeight="1" hidden="1">
      <c r="A211" s="171" t="s">
        <v>124</v>
      </c>
      <c r="B211" s="354">
        <v>801</v>
      </c>
      <c r="C211" s="353">
        <v>6</v>
      </c>
      <c r="D211" s="353">
        <v>5</v>
      </c>
      <c r="E211" s="169" t="s">
        <v>93</v>
      </c>
      <c r="F211" s="169" t="s">
        <v>92</v>
      </c>
      <c r="G211" s="169" t="s">
        <v>142</v>
      </c>
      <c r="H211" s="169" t="s">
        <v>191</v>
      </c>
      <c r="I211" s="352">
        <v>852</v>
      </c>
      <c r="J211" s="167">
        <v>3</v>
      </c>
      <c r="K211" s="167">
        <v>3</v>
      </c>
      <c r="L211" s="295"/>
    </row>
    <row r="212" spans="1:13" s="351" customFormat="1" ht="18" customHeight="1" hidden="1">
      <c r="A212" s="171" t="s">
        <v>127</v>
      </c>
      <c r="B212" s="354">
        <v>801</v>
      </c>
      <c r="C212" s="353">
        <v>6</v>
      </c>
      <c r="D212" s="353">
        <v>5</v>
      </c>
      <c r="E212" s="169" t="s">
        <v>93</v>
      </c>
      <c r="F212" s="169" t="s">
        <v>92</v>
      </c>
      <c r="G212" s="169" t="s">
        <v>142</v>
      </c>
      <c r="H212" s="169" t="s">
        <v>191</v>
      </c>
      <c r="I212" s="352">
        <v>853</v>
      </c>
      <c r="J212" s="167">
        <v>0.1</v>
      </c>
      <c r="K212" s="167">
        <v>0</v>
      </c>
      <c r="L212" s="295"/>
      <c r="M212" s="356"/>
    </row>
    <row r="213" spans="1:12" s="78" customFormat="1" ht="15.75">
      <c r="A213" s="48" t="s">
        <v>71</v>
      </c>
      <c r="B213" s="149">
        <v>801</v>
      </c>
      <c r="C213" s="173" t="s">
        <v>225</v>
      </c>
      <c r="D213" s="173" t="s">
        <v>142</v>
      </c>
      <c r="E213" s="91"/>
      <c r="F213" s="91"/>
      <c r="G213" s="91"/>
      <c r="H213" s="91"/>
      <c r="I213" s="149"/>
      <c r="J213" s="143">
        <f>J214</f>
        <v>3</v>
      </c>
      <c r="K213" s="143">
        <f>K214</f>
        <v>3</v>
      </c>
      <c r="L213" s="262"/>
    </row>
    <row r="214" spans="1:12" s="112" customFormat="1" ht="15.75">
      <c r="A214" s="48" t="s">
        <v>70</v>
      </c>
      <c r="B214" s="149">
        <v>801</v>
      </c>
      <c r="C214" s="173" t="s">
        <v>225</v>
      </c>
      <c r="D214" s="173" t="s">
        <v>225</v>
      </c>
      <c r="E214" s="86"/>
      <c r="F214" s="86"/>
      <c r="G214" s="86"/>
      <c r="H214" s="86"/>
      <c r="I214" s="149"/>
      <c r="J214" s="143">
        <f>J217</f>
        <v>3</v>
      </c>
      <c r="K214" s="143">
        <f>K217</f>
        <v>3</v>
      </c>
      <c r="L214" s="262"/>
    </row>
    <row r="215" spans="1:12" s="112" customFormat="1" ht="39" customHeight="1">
      <c r="A215" s="165" t="s">
        <v>219</v>
      </c>
      <c r="B215" s="149">
        <v>801</v>
      </c>
      <c r="C215" s="173" t="s">
        <v>225</v>
      </c>
      <c r="D215" s="173" t="s">
        <v>225</v>
      </c>
      <c r="E215" s="86" t="s">
        <v>213</v>
      </c>
      <c r="F215" s="86" t="s">
        <v>92</v>
      </c>
      <c r="G215" s="86" t="s">
        <v>142</v>
      </c>
      <c r="H215" s="86" t="s">
        <v>143</v>
      </c>
      <c r="I215" s="149"/>
      <c r="J215" s="143">
        <f aca="true" t="shared" si="9" ref="J215:K217">J216</f>
        <v>3</v>
      </c>
      <c r="K215" s="143">
        <f t="shared" si="9"/>
        <v>3</v>
      </c>
      <c r="L215" s="262"/>
    </row>
    <row r="216" spans="1:12" s="175" customFormat="1" ht="48.75" customHeight="1">
      <c r="A216" s="164" t="s">
        <v>226</v>
      </c>
      <c r="B216" s="177">
        <v>801</v>
      </c>
      <c r="C216" s="179" t="s">
        <v>225</v>
      </c>
      <c r="D216" s="179" t="s">
        <v>225</v>
      </c>
      <c r="E216" s="178" t="s">
        <v>213</v>
      </c>
      <c r="F216" s="178" t="s">
        <v>92</v>
      </c>
      <c r="G216" s="178" t="s">
        <v>224</v>
      </c>
      <c r="H216" s="178" t="s">
        <v>193</v>
      </c>
      <c r="I216" s="177"/>
      <c r="J216" s="176">
        <f t="shared" si="9"/>
        <v>3</v>
      </c>
      <c r="K216" s="176">
        <f t="shared" si="9"/>
        <v>3</v>
      </c>
      <c r="L216" s="290"/>
    </row>
    <row r="217" spans="1:12" s="152" customFormat="1" ht="66" customHeight="1">
      <c r="A217" s="161" t="s">
        <v>192</v>
      </c>
      <c r="B217" s="157">
        <v>801</v>
      </c>
      <c r="C217" s="159">
        <v>7</v>
      </c>
      <c r="D217" s="156" t="s">
        <v>225</v>
      </c>
      <c r="E217" s="155" t="s">
        <v>213</v>
      </c>
      <c r="F217" s="155" t="s">
        <v>92</v>
      </c>
      <c r="G217" s="155" t="s">
        <v>224</v>
      </c>
      <c r="H217" s="155" t="s">
        <v>193</v>
      </c>
      <c r="I217" s="355"/>
      <c r="J217" s="153">
        <f t="shared" si="9"/>
        <v>3</v>
      </c>
      <c r="K217" s="153">
        <f t="shared" si="9"/>
        <v>3</v>
      </c>
      <c r="L217" s="290"/>
    </row>
    <row r="218" spans="1:12" s="78" customFormat="1" ht="20.25" customHeight="1">
      <c r="A218" s="47" t="s">
        <v>94</v>
      </c>
      <c r="B218" s="88">
        <v>801</v>
      </c>
      <c r="C218" s="89">
        <v>7</v>
      </c>
      <c r="D218" s="146" t="s">
        <v>225</v>
      </c>
      <c r="E218" s="91" t="s">
        <v>213</v>
      </c>
      <c r="F218" s="91" t="s">
        <v>92</v>
      </c>
      <c r="G218" s="91" t="s">
        <v>224</v>
      </c>
      <c r="H218" s="91" t="s">
        <v>193</v>
      </c>
      <c r="I218" s="92">
        <v>540</v>
      </c>
      <c r="J218" s="150">
        <v>3</v>
      </c>
      <c r="K218" s="150">
        <v>3</v>
      </c>
      <c r="L218" s="288"/>
    </row>
    <row r="219" spans="1:12" s="105" customFormat="1" ht="40.5" customHeight="1" hidden="1">
      <c r="A219" s="265" t="s">
        <v>304</v>
      </c>
      <c r="B219" s="266">
        <v>801</v>
      </c>
      <c r="C219" s="267" t="s">
        <v>225</v>
      </c>
      <c r="D219" s="267" t="s">
        <v>225</v>
      </c>
      <c r="E219" s="268" t="s">
        <v>303</v>
      </c>
      <c r="F219" s="268" t="s">
        <v>92</v>
      </c>
      <c r="G219" s="268" t="s">
        <v>142</v>
      </c>
      <c r="H219" s="268" t="s">
        <v>143</v>
      </c>
      <c r="I219" s="266"/>
      <c r="J219" s="207">
        <f aca="true" t="shared" si="10" ref="J219:K221">J220</f>
        <v>0</v>
      </c>
      <c r="K219" s="207">
        <f t="shared" si="10"/>
        <v>0</v>
      </c>
      <c r="L219" s="264"/>
    </row>
    <row r="220" spans="1:12" s="105" customFormat="1" ht="54.75" customHeight="1" hidden="1">
      <c r="A220" s="270" t="s">
        <v>226</v>
      </c>
      <c r="B220" s="271">
        <v>801</v>
      </c>
      <c r="C220" s="272" t="s">
        <v>225</v>
      </c>
      <c r="D220" s="272" t="s">
        <v>225</v>
      </c>
      <c r="E220" s="273" t="s">
        <v>303</v>
      </c>
      <c r="F220" s="273" t="s">
        <v>92</v>
      </c>
      <c r="G220" s="273" t="s">
        <v>224</v>
      </c>
      <c r="H220" s="273" t="s">
        <v>193</v>
      </c>
      <c r="I220" s="271"/>
      <c r="J220" s="207">
        <f t="shared" si="10"/>
        <v>0</v>
      </c>
      <c r="K220" s="207">
        <f t="shared" si="10"/>
        <v>0</v>
      </c>
      <c r="L220" s="264"/>
    </row>
    <row r="221" spans="1:12" s="105" customFormat="1" ht="70.5" customHeight="1" hidden="1">
      <c r="A221" s="303" t="s">
        <v>192</v>
      </c>
      <c r="B221" s="304">
        <v>801</v>
      </c>
      <c r="C221" s="315">
        <v>7</v>
      </c>
      <c r="D221" s="278" t="s">
        <v>225</v>
      </c>
      <c r="E221" s="279" t="s">
        <v>303</v>
      </c>
      <c r="F221" s="279" t="s">
        <v>92</v>
      </c>
      <c r="G221" s="279" t="s">
        <v>224</v>
      </c>
      <c r="H221" s="279" t="s">
        <v>193</v>
      </c>
      <c r="I221" s="373"/>
      <c r="J221" s="207">
        <f t="shared" si="10"/>
        <v>0</v>
      </c>
      <c r="K221" s="207">
        <f t="shared" si="10"/>
        <v>0</v>
      </c>
      <c r="L221" s="264"/>
    </row>
    <row r="222" spans="1:12" s="78" customFormat="1" ht="20.25" customHeight="1" hidden="1">
      <c r="A222" s="171" t="s">
        <v>94</v>
      </c>
      <c r="B222" s="354">
        <v>801</v>
      </c>
      <c r="C222" s="353">
        <v>7</v>
      </c>
      <c r="D222" s="170" t="s">
        <v>225</v>
      </c>
      <c r="E222" s="169" t="s">
        <v>303</v>
      </c>
      <c r="F222" s="169" t="s">
        <v>92</v>
      </c>
      <c r="G222" s="169" t="s">
        <v>224</v>
      </c>
      <c r="H222" s="169" t="s">
        <v>193</v>
      </c>
      <c r="I222" s="352">
        <v>540</v>
      </c>
      <c r="J222" s="167">
        <v>0</v>
      </c>
      <c r="K222" s="167">
        <v>0</v>
      </c>
      <c r="L222" s="288"/>
    </row>
    <row r="223" spans="1:12" s="114" customFormat="1" ht="15" customHeight="1">
      <c r="A223" s="48" t="s">
        <v>69</v>
      </c>
      <c r="B223" s="149">
        <v>801</v>
      </c>
      <c r="C223" s="173" t="s">
        <v>220</v>
      </c>
      <c r="D223" s="173" t="s">
        <v>142</v>
      </c>
      <c r="E223" s="89"/>
      <c r="F223" s="91"/>
      <c r="G223" s="91"/>
      <c r="H223" s="92"/>
      <c r="I223" s="144"/>
      <c r="J223" s="143">
        <f aca="true" t="shared" si="11" ref="J223:K225">J224</f>
        <v>304.8</v>
      </c>
      <c r="K223" s="143">
        <f t="shared" si="11"/>
        <v>304.8</v>
      </c>
      <c r="L223" s="262"/>
    </row>
    <row r="224" spans="1:12" s="115" customFormat="1" ht="16.5" customHeight="1">
      <c r="A224" s="48" t="s">
        <v>68</v>
      </c>
      <c r="B224" s="149">
        <v>801</v>
      </c>
      <c r="C224" s="173" t="s">
        <v>220</v>
      </c>
      <c r="D224" s="173" t="s">
        <v>214</v>
      </c>
      <c r="E224" s="85"/>
      <c r="F224" s="86"/>
      <c r="G224" s="86"/>
      <c r="H224" s="87"/>
      <c r="I224" s="149"/>
      <c r="J224" s="143">
        <f t="shared" si="11"/>
        <v>304.8</v>
      </c>
      <c r="K224" s="143">
        <f t="shared" si="11"/>
        <v>304.8</v>
      </c>
      <c r="L224" s="262"/>
    </row>
    <row r="225" spans="1:12" s="114" customFormat="1" ht="16.5" customHeight="1">
      <c r="A225" s="47" t="s">
        <v>223</v>
      </c>
      <c r="B225" s="144">
        <v>801</v>
      </c>
      <c r="C225" s="146" t="s">
        <v>220</v>
      </c>
      <c r="D225" s="146" t="s">
        <v>214</v>
      </c>
      <c r="E225" s="89">
        <v>91</v>
      </c>
      <c r="F225" s="91" t="s">
        <v>92</v>
      </c>
      <c r="G225" s="91" t="s">
        <v>142</v>
      </c>
      <c r="H225" s="91" t="s">
        <v>143</v>
      </c>
      <c r="I225" s="144"/>
      <c r="J225" s="150">
        <f t="shared" si="11"/>
        <v>304.8</v>
      </c>
      <c r="K225" s="150">
        <f t="shared" si="11"/>
        <v>304.8</v>
      </c>
      <c r="L225" s="262"/>
    </row>
    <row r="226" spans="1:12" s="172" customFormat="1" ht="23.25" customHeight="1">
      <c r="A226" s="47" t="s">
        <v>222</v>
      </c>
      <c r="B226" s="144">
        <v>801</v>
      </c>
      <c r="C226" s="146" t="s">
        <v>220</v>
      </c>
      <c r="D226" s="146" t="s">
        <v>214</v>
      </c>
      <c r="E226" s="91" t="s">
        <v>93</v>
      </c>
      <c r="F226" s="91" t="s">
        <v>92</v>
      </c>
      <c r="G226" s="91" t="s">
        <v>142</v>
      </c>
      <c r="H226" s="91" t="s">
        <v>194</v>
      </c>
      <c r="I226" s="144"/>
      <c r="J226" s="150">
        <f>J228</f>
        <v>304.8</v>
      </c>
      <c r="K226" s="150">
        <f>K228</f>
        <v>304.8</v>
      </c>
      <c r="L226" s="262"/>
    </row>
    <row r="227" spans="1:12" s="172" customFormat="1" ht="31.5" customHeight="1">
      <c r="A227" s="47" t="s">
        <v>195</v>
      </c>
      <c r="B227" s="88">
        <v>801</v>
      </c>
      <c r="C227" s="89">
        <v>10</v>
      </c>
      <c r="D227" s="89">
        <v>1</v>
      </c>
      <c r="E227" s="89">
        <v>91</v>
      </c>
      <c r="F227" s="91" t="s">
        <v>92</v>
      </c>
      <c r="G227" s="91" t="s">
        <v>142</v>
      </c>
      <c r="H227" s="91" t="s">
        <v>194</v>
      </c>
      <c r="I227" s="92">
        <v>320</v>
      </c>
      <c r="J227" s="150">
        <f>J228</f>
        <v>304.8</v>
      </c>
      <c r="K227" s="150">
        <f>K228</f>
        <v>304.8</v>
      </c>
      <c r="L227" s="299"/>
    </row>
    <row r="228" spans="1:14" s="166" customFormat="1" ht="39" customHeight="1" hidden="1">
      <c r="A228" s="171" t="s">
        <v>221</v>
      </c>
      <c r="B228" s="168">
        <v>801</v>
      </c>
      <c r="C228" s="170" t="s">
        <v>220</v>
      </c>
      <c r="D228" s="170" t="s">
        <v>214</v>
      </c>
      <c r="E228" s="169" t="s">
        <v>93</v>
      </c>
      <c r="F228" s="169" t="s">
        <v>92</v>
      </c>
      <c r="G228" s="169" t="s">
        <v>142</v>
      </c>
      <c r="H228" s="169" t="s">
        <v>194</v>
      </c>
      <c r="I228" s="168">
        <v>321</v>
      </c>
      <c r="J228" s="167">
        <v>304.8</v>
      </c>
      <c r="K228" s="167">
        <v>304.8</v>
      </c>
      <c r="L228" s="295"/>
      <c r="N228" s="356"/>
    </row>
    <row r="229" spans="1:12" s="112" customFormat="1" ht="15.75">
      <c r="A229" s="48" t="s">
        <v>67</v>
      </c>
      <c r="B229" s="83">
        <v>801</v>
      </c>
      <c r="C229" s="85">
        <v>11</v>
      </c>
      <c r="D229" s="85">
        <v>0</v>
      </c>
      <c r="E229" s="147"/>
      <c r="F229" s="147"/>
      <c r="G229" s="86"/>
      <c r="H229" s="86"/>
      <c r="I229" s="87"/>
      <c r="J229" s="143">
        <f aca="true" t="shared" si="12" ref="J229:K231">J230</f>
        <v>290</v>
      </c>
      <c r="K229" s="143">
        <f t="shared" si="12"/>
        <v>290</v>
      </c>
      <c r="L229" s="262"/>
    </row>
    <row r="230" spans="1:12" s="112" customFormat="1" ht="15.75">
      <c r="A230" s="48" t="s">
        <v>66</v>
      </c>
      <c r="B230" s="83">
        <v>801</v>
      </c>
      <c r="C230" s="85">
        <v>11</v>
      </c>
      <c r="D230" s="85">
        <v>1</v>
      </c>
      <c r="E230" s="147"/>
      <c r="F230" s="147"/>
      <c r="G230" s="86"/>
      <c r="H230" s="86"/>
      <c r="I230" s="87"/>
      <c r="J230" s="143">
        <f t="shared" si="12"/>
        <v>290</v>
      </c>
      <c r="K230" s="143">
        <f t="shared" si="12"/>
        <v>290</v>
      </c>
      <c r="L230" s="262"/>
    </row>
    <row r="231" spans="1:12" s="78" customFormat="1" ht="37.5" customHeight="1">
      <c r="A231" s="165" t="s">
        <v>219</v>
      </c>
      <c r="B231" s="83">
        <v>801</v>
      </c>
      <c r="C231" s="85">
        <v>11</v>
      </c>
      <c r="D231" s="85">
        <v>1</v>
      </c>
      <c r="E231" s="91" t="s">
        <v>213</v>
      </c>
      <c r="F231" s="91" t="s">
        <v>92</v>
      </c>
      <c r="G231" s="91" t="s">
        <v>142</v>
      </c>
      <c r="H231" s="91" t="s">
        <v>143</v>
      </c>
      <c r="I231" s="92"/>
      <c r="J231" s="150">
        <f t="shared" si="12"/>
        <v>290</v>
      </c>
      <c r="K231" s="150">
        <f t="shared" si="12"/>
        <v>290</v>
      </c>
      <c r="L231" s="262"/>
    </row>
    <row r="232" spans="1:12" s="152" customFormat="1" ht="31.5">
      <c r="A232" s="164" t="s">
        <v>218</v>
      </c>
      <c r="B232" s="163">
        <v>801</v>
      </c>
      <c r="C232" s="162">
        <v>11</v>
      </c>
      <c r="D232" s="162">
        <v>1</v>
      </c>
      <c r="E232" s="155" t="s">
        <v>213</v>
      </c>
      <c r="F232" s="155" t="s">
        <v>92</v>
      </c>
      <c r="G232" s="155" t="s">
        <v>212</v>
      </c>
      <c r="H232" s="155" t="s">
        <v>143</v>
      </c>
      <c r="I232" s="355"/>
      <c r="J232" s="153">
        <f>J236</f>
        <v>290</v>
      </c>
      <c r="K232" s="153">
        <f>K236</f>
        <v>290</v>
      </c>
      <c r="L232" s="290"/>
    </row>
    <row r="233" spans="1:12" s="314" customFormat="1" ht="21.75" customHeight="1" hidden="1">
      <c r="A233" s="303" t="s">
        <v>217</v>
      </c>
      <c r="B233" s="304">
        <v>801</v>
      </c>
      <c r="C233" s="315">
        <v>11</v>
      </c>
      <c r="D233" s="315">
        <v>1</v>
      </c>
      <c r="E233" s="279" t="s">
        <v>213</v>
      </c>
      <c r="F233" s="279" t="s">
        <v>92</v>
      </c>
      <c r="G233" s="279" t="s">
        <v>212</v>
      </c>
      <c r="H233" s="279" t="s">
        <v>216</v>
      </c>
      <c r="I233" s="373"/>
      <c r="J233" s="280">
        <f>J234+J235</f>
        <v>0</v>
      </c>
      <c r="K233" s="280">
        <f>K234</f>
        <v>0</v>
      </c>
      <c r="L233" s="275"/>
    </row>
    <row r="234" spans="1:12" s="212" customFormat="1" ht="31.5" hidden="1">
      <c r="A234" s="302" t="s">
        <v>162</v>
      </c>
      <c r="B234" s="204">
        <v>801</v>
      </c>
      <c r="C234" s="205">
        <v>11</v>
      </c>
      <c r="D234" s="205">
        <v>1</v>
      </c>
      <c r="E234" s="206" t="s">
        <v>213</v>
      </c>
      <c r="F234" s="206" t="s">
        <v>92</v>
      </c>
      <c r="G234" s="206" t="s">
        <v>212</v>
      </c>
      <c r="H234" s="206" t="s">
        <v>216</v>
      </c>
      <c r="I234" s="368">
        <v>240</v>
      </c>
      <c r="J234" s="207">
        <f>J235</f>
        <v>0</v>
      </c>
      <c r="K234" s="207">
        <f>K235</f>
        <v>0</v>
      </c>
      <c r="L234" s="264"/>
    </row>
    <row r="235" spans="1:12" s="351" customFormat="1" ht="34.5" customHeight="1" hidden="1">
      <c r="A235" s="171" t="s">
        <v>91</v>
      </c>
      <c r="B235" s="354">
        <v>801</v>
      </c>
      <c r="C235" s="353">
        <v>11</v>
      </c>
      <c r="D235" s="353">
        <v>1</v>
      </c>
      <c r="E235" s="169" t="s">
        <v>213</v>
      </c>
      <c r="F235" s="169" t="s">
        <v>92</v>
      </c>
      <c r="G235" s="169" t="s">
        <v>212</v>
      </c>
      <c r="H235" s="169" t="s">
        <v>216</v>
      </c>
      <c r="I235" s="352">
        <v>244</v>
      </c>
      <c r="J235" s="167">
        <v>0</v>
      </c>
      <c r="K235" s="167">
        <v>0</v>
      </c>
      <c r="L235" s="295"/>
    </row>
    <row r="236" spans="1:12" s="351" customFormat="1" ht="26.25" customHeight="1">
      <c r="A236" s="160" t="s">
        <v>290</v>
      </c>
      <c r="B236" s="157">
        <v>801</v>
      </c>
      <c r="C236" s="159">
        <v>11</v>
      </c>
      <c r="D236" s="159">
        <v>1</v>
      </c>
      <c r="E236" s="155" t="s">
        <v>213</v>
      </c>
      <c r="F236" s="155" t="s">
        <v>92</v>
      </c>
      <c r="G236" s="155" t="s">
        <v>212</v>
      </c>
      <c r="H236" s="155" t="s">
        <v>147</v>
      </c>
      <c r="I236" s="355"/>
      <c r="J236" s="153">
        <f>J237</f>
        <v>290</v>
      </c>
      <c r="K236" s="153">
        <f>K237</f>
        <v>290</v>
      </c>
      <c r="L236" s="295"/>
    </row>
    <row r="237" spans="1:12" s="351" customFormat="1" ht="34.5" customHeight="1">
      <c r="A237" s="47" t="s">
        <v>162</v>
      </c>
      <c r="B237" s="88">
        <v>801</v>
      </c>
      <c r="C237" s="89">
        <v>11</v>
      </c>
      <c r="D237" s="89">
        <v>1</v>
      </c>
      <c r="E237" s="91" t="s">
        <v>213</v>
      </c>
      <c r="F237" s="91" t="s">
        <v>92</v>
      </c>
      <c r="G237" s="91" t="s">
        <v>212</v>
      </c>
      <c r="H237" s="91" t="s">
        <v>147</v>
      </c>
      <c r="I237" s="92">
        <v>240</v>
      </c>
      <c r="J237" s="150">
        <f>J238</f>
        <v>290</v>
      </c>
      <c r="K237" s="150">
        <f>K238</f>
        <v>290</v>
      </c>
      <c r="L237" s="295"/>
    </row>
    <row r="238" spans="1:12" s="351" customFormat="1" ht="34.5" customHeight="1" hidden="1">
      <c r="A238" s="171" t="s">
        <v>91</v>
      </c>
      <c r="B238" s="354">
        <v>801</v>
      </c>
      <c r="C238" s="353">
        <v>11</v>
      </c>
      <c r="D238" s="353">
        <v>1</v>
      </c>
      <c r="E238" s="169" t="s">
        <v>213</v>
      </c>
      <c r="F238" s="169" t="s">
        <v>92</v>
      </c>
      <c r="G238" s="169" t="s">
        <v>212</v>
      </c>
      <c r="H238" s="169" t="s">
        <v>147</v>
      </c>
      <c r="I238" s="352">
        <v>244</v>
      </c>
      <c r="J238" s="167">
        <f>45+42+203</f>
        <v>290</v>
      </c>
      <c r="K238" s="167">
        <v>290</v>
      </c>
      <c r="L238" s="295"/>
    </row>
    <row r="239" spans="1:12" s="212" customFormat="1" ht="36.75" customHeight="1" hidden="1">
      <c r="A239" s="265" t="s">
        <v>304</v>
      </c>
      <c r="B239" s="310">
        <v>801</v>
      </c>
      <c r="C239" s="311">
        <v>11</v>
      </c>
      <c r="D239" s="311">
        <v>1</v>
      </c>
      <c r="E239" s="268" t="s">
        <v>303</v>
      </c>
      <c r="F239" s="268" t="s">
        <v>92</v>
      </c>
      <c r="G239" s="268" t="s">
        <v>142</v>
      </c>
      <c r="H239" s="268" t="s">
        <v>143</v>
      </c>
      <c r="I239" s="375"/>
      <c r="J239" s="269">
        <f aca="true" t="shared" si="13" ref="J239:K242">J240</f>
        <v>0</v>
      </c>
      <c r="K239" s="269">
        <f t="shared" si="13"/>
        <v>0</v>
      </c>
      <c r="L239" s="264"/>
    </row>
    <row r="240" spans="1:12" s="212" customFormat="1" ht="34.5" customHeight="1" hidden="1">
      <c r="A240" s="270" t="s">
        <v>218</v>
      </c>
      <c r="B240" s="312">
        <v>801</v>
      </c>
      <c r="C240" s="313">
        <v>11</v>
      </c>
      <c r="D240" s="313">
        <v>1</v>
      </c>
      <c r="E240" s="279" t="s">
        <v>303</v>
      </c>
      <c r="F240" s="279" t="s">
        <v>92</v>
      </c>
      <c r="G240" s="279" t="s">
        <v>212</v>
      </c>
      <c r="H240" s="279" t="s">
        <v>143</v>
      </c>
      <c r="I240" s="373"/>
      <c r="J240" s="207">
        <f t="shared" si="13"/>
        <v>0</v>
      </c>
      <c r="K240" s="207">
        <f t="shared" si="13"/>
        <v>0</v>
      </c>
      <c r="L240" s="264"/>
    </row>
    <row r="241" spans="1:12" s="212" customFormat="1" ht="34.5" customHeight="1" hidden="1">
      <c r="A241" s="303" t="s">
        <v>217</v>
      </c>
      <c r="B241" s="304">
        <v>801</v>
      </c>
      <c r="C241" s="315">
        <v>11</v>
      </c>
      <c r="D241" s="315">
        <v>1</v>
      </c>
      <c r="E241" s="279" t="s">
        <v>303</v>
      </c>
      <c r="F241" s="279" t="s">
        <v>92</v>
      </c>
      <c r="G241" s="279" t="s">
        <v>212</v>
      </c>
      <c r="H241" s="279" t="s">
        <v>216</v>
      </c>
      <c r="I241" s="373"/>
      <c r="J241" s="207">
        <f t="shared" si="13"/>
        <v>0</v>
      </c>
      <c r="K241" s="207">
        <f t="shared" si="13"/>
        <v>0</v>
      </c>
      <c r="L241" s="264"/>
    </row>
    <row r="242" spans="1:12" s="212" customFormat="1" ht="34.5" customHeight="1" hidden="1">
      <c r="A242" s="302" t="s">
        <v>162</v>
      </c>
      <c r="B242" s="204">
        <v>801</v>
      </c>
      <c r="C242" s="205">
        <v>11</v>
      </c>
      <c r="D242" s="205">
        <v>1</v>
      </c>
      <c r="E242" s="206" t="s">
        <v>303</v>
      </c>
      <c r="F242" s="206" t="s">
        <v>92</v>
      </c>
      <c r="G242" s="206" t="s">
        <v>212</v>
      </c>
      <c r="H242" s="206" t="s">
        <v>216</v>
      </c>
      <c r="I242" s="368">
        <v>240</v>
      </c>
      <c r="J242" s="207">
        <f t="shared" si="13"/>
        <v>0</v>
      </c>
      <c r="K242" s="207">
        <f t="shared" si="13"/>
        <v>0</v>
      </c>
      <c r="L242" s="264"/>
    </row>
    <row r="243" spans="1:12" s="351" customFormat="1" ht="34.5" customHeight="1" hidden="1">
      <c r="A243" s="171" t="s">
        <v>91</v>
      </c>
      <c r="B243" s="354">
        <v>801</v>
      </c>
      <c r="C243" s="353">
        <v>11</v>
      </c>
      <c r="D243" s="353">
        <v>1</v>
      </c>
      <c r="E243" s="169" t="s">
        <v>303</v>
      </c>
      <c r="F243" s="169" t="s">
        <v>92</v>
      </c>
      <c r="G243" s="169" t="s">
        <v>212</v>
      </c>
      <c r="H243" s="169" t="s">
        <v>216</v>
      </c>
      <c r="I243" s="352">
        <v>244</v>
      </c>
      <c r="J243" s="167">
        <v>0</v>
      </c>
      <c r="K243" s="167"/>
      <c r="L243" s="295"/>
    </row>
    <row r="244" spans="1:12" s="112" customFormat="1" ht="15.75" customHeight="1">
      <c r="A244" s="93" t="s">
        <v>211</v>
      </c>
      <c r="B244" s="83"/>
      <c r="C244" s="85"/>
      <c r="D244" s="85"/>
      <c r="E244" s="85"/>
      <c r="F244" s="86"/>
      <c r="G244" s="86"/>
      <c r="H244" s="86"/>
      <c r="I244" s="149"/>
      <c r="J244" s="143">
        <f>J246-J245</f>
        <v>11848</v>
      </c>
      <c r="K244" s="143">
        <f>K246-K245</f>
        <v>11365.5</v>
      </c>
      <c r="L244" s="262"/>
    </row>
    <row r="245" spans="1:12" s="112" customFormat="1" ht="15.75" hidden="1">
      <c r="A245" s="84" t="s">
        <v>210</v>
      </c>
      <c r="B245" s="82"/>
      <c r="C245" s="148"/>
      <c r="D245" s="148"/>
      <c r="E245" s="147"/>
      <c r="F245" s="147"/>
      <c r="G245" s="86"/>
      <c r="H245" s="86"/>
      <c r="I245" s="87"/>
      <c r="J245" s="143">
        <v>0</v>
      </c>
      <c r="K245" s="143"/>
      <c r="L245" s="262"/>
    </row>
    <row r="246" spans="1:12" s="78" customFormat="1" ht="15.75">
      <c r="A246" s="48" t="s">
        <v>65</v>
      </c>
      <c r="B246" s="144"/>
      <c r="C246" s="146"/>
      <c r="D246" s="146"/>
      <c r="E246" s="88"/>
      <c r="F246" s="88"/>
      <c r="G246" s="145"/>
      <c r="H246" s="145"/>
      <c r="I246" s="144"/>
      <c r="J246" s="143">
        <f>J12+J85+J92+J115+J127+J208+J213+J223+J229</f>
        <v>11848</v>
      </c>
      <c r="K246" s="143">
        <f>K12+K85+K92+K115+K127+K208+K213+K223+K229</f>
        <v>11365.5</v>
      </c>
      <c r="L246" s="262"/>
    </row>
    <row r="247" ht="12.75">
      <c r="J247" s="142"/>
    </row>
    <row r="248" spans="10:11" ht="12.75">
      <c r="J248" s="96"/>
      <c r="K248" s="141"/>
    </row>
  </sheetData>
  <sheetProtection/>
  <mergeCells count="13">
    <mergeCell ref="E8:H9"/>
    <mergeCell ref="I8:I9"/>
    <mergeCell ref="J8:K8"/>
    <mergeCell ref="I1:K1"/>
    <mergeCell ref="I2:K2"/>
    <mergeCell ref="I3:K3"/>
    <mergeCell ref="I5:K5"/>
    <mergeCell ref="E10:H10"/>
    <mergeCell ref="A6:K6"/>
    <mergeCell ref="A8:A9"/>
    <mergeCell ref="B8:B9"/>
    <mergeCell ref="C8:C9"/>
    <mergeCell ref="D8:D9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61"/>
  <sheetViews>
    <sheetView view="pageBreakPreview" zoomScale="75" zoomScaleNormal="75" zoomScaleSheetLayoutView="75" zoomScalePageLayoutView="0" workbookViewId="0" topLeftCell="A1">
      <selection activeCell="G3" sqref="G3:J3"/>
    </sheetView>
  </sheetViews>
  <sheetFormatPr defaultColWidth="9.00390625" defaultRowHeight="12.75"/>
  <cols>
    <col min="1" max="1" width="57.875" style="102" customWidth="1"/>
    <col min="2" max="2" width="4.25390625" style="102" customWidth="1"/>
    <col min="3" max="3" width="3.375" style="102" customWidth="1"/>
    <col min="4" max="4" width="3.625" style="102" customWidth="1"/>
    <col min="5" max="5" width="9.125" style="424" customWidth="1"/>
    <col min="6" max="6" width="6.25390625" style="424" customWidth="1"/>
    <col min="7" max="7" width="6.00390625" style="424" customWidth="1"/>
    <col min="8" max="8" width="6.25390625" style="424" customWidth="1"/>
    <col min="9" max="9" width="6.75390625" style="424" customWidth="1"/>
    <col min="10" max="10" width="14.75390625" style="449" customWidth="1"/>
    <col min="11" max="11" width="15.125" style="30" customWidth="1"/>
    <col min="12" max="16384" width="9.125" style="30" customWidth="1"/>
  </cols>
  <sheetData>
    <row r="1" spans="7:10" ht="18">
      <c r="G1" s="484" t="s">
        <v>254</v>
      </c>
      <c r="H1" s="485"/>
      <c r="I1" s="485"/>
      <c r="J1" s="485"/>
    </row>
    <row r="2" spans="1:13" s="40" customFormat="1" ht="15">
      <c r="A2" s="81"/>
      <c r="B2" s="81"/>
      <c r="C2" s="81"/>
      <c r="D2" s="81"/>
      <c r="E2" s="300"/>
      <c r="F2" s="300"/>
      <c r="G2" s="484" t="s">
        <v>253</v>
      </c>
      <c r="H2" s="477"/>
      <c r="I2" s="477"/>
      <c r="J2" s="477"/>
      <c r="K2" s="53"/>
      <c r="L2" s="53"/>
      <c r="M2" s="53"/>
    </row>
    <row r="3" spans="1:13" s="40" customFormat="1" ht="15">
      <c r="A3" s="81"/>
      <c r="B3" s="81"/>
      <c r="C3" s="81"/>
      <c r="D3" s="81"/>
      <c r="E3" s="300"/>
      <c r="F3" s="300"/>
      <c r="G3" s="484" t="s">
        <v>352</v>
      </c>
      <c r="H3" s="477"/>
      <c r="I3" s="477"/>
      <c r="J3" s="477"/>
      <c r="K3" s="53"/>
      <c r="L3" s="53"/>
      <c r="M3" s="53"/>
    </row>
    <row r="4" spans="7:13" ht="18">
      <c r="G4" s="478" t="s">
        <v>344</v>
      </c>
      <c r="H4" s="477"/>
      <c r="I4" s="477"/>
      <c r="J4" s="477"/>
      <c r="K4" s="425"/>
      <c r="L4" s="425"/>
      <c r="M4" s="425"/>
    </row>
    <row r="5" spans="1:13" s="40" customFormat="1" ht="8.25" customHeight="1">
      <c r="A5" s="300"/>
      <c r="B5" s="300"/>
      <c r="C5" s="300"/>
      <c r="D5" s="300"/>
      <c r="E5" s="300"/>
      <c r="G5" s="426"/>
      <c r="H5" s="426"/>
      <c r="I5" s="426"/>
      <c r="J5" s="426"/>
      <c r="K5" s="49"/>
      <c r="L5" s="49"/>
      <c r="M5" s="49"/>
    </row>
    <row r="6" spans="1:13" s="40" customFormat="1" ht="8.25" customHeight="1">
      <c r="A6" s="300"/>
      <c r="B6" s="300"/>
      <c r="C6" s="300"/>
      <c r="D6" s="300"/>
      <c r="E6" s="300"/>
      <c r="F6" s="300"/>
      <c r="G6" s="300"/>
      <c r="H6" s="300"/>
      <c r="I6" s="300"/>
      <c r="J6" s="261"/>
      <c r="K6" s="49"/>
      <c r="L6" s="49"/>
      <c r="M6" s="49"/>
    </row>
    <row r="7" spans="1:13" s="40" customFormat="1" ht="18.75">
      <c r="A7" s="506" t="s">
        <v>262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49"/>
    </row>
    <row r="8" spans="1:12" s="40" customFormat="1" ht="41.25" customHeight="1">
      <c r="A8" s="507" t="s">
        <v>333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451"/>
    </row>
    <row r="9" spans="1:11" ht="3.75" customHeight="1">
      <c r="A9" s="508"/>
      <c r="B9" s="508"/>
      <c r="C9" s="508"/>
      <c r="D9" s="508"/>
      <c r="E9" s="508"/>
      <c r="F9" s="508"/>
      <c r="G9" s="508"/>
      <c r="H9" s="508"/>
      <c r="I9" s="509"/>
      <c r="J9" s="509"/>
      <c r="K9" s="203"/>
    </row>
    <row r="10" spans="1:10" ht="2.2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414"/>
    </row>
    <row r="11" spans="1:11" ht="30" customHeight="1">
      <c r="A11" s="510" t="s">
        <v>251</v>
      </c>
      <c r="B11" s="511" t="s">
        <v>106</v>
      </c>
      <c r="C11" s="512"/>
      <c r="D11" s="512"/>
      <c r="E11" s="513"/>
      <c r="F11" s="517" t="s">
        <v>109</v>
      </c>
      <c r="G11" s="518" t="s">
        <v>108</v>
      </c>
      <c r="H11" s="518" t="s">
        <v>107</v>
      </c>
      <c r="I11" s="517" t="s">
        <v>105</v>
      </c>
      <c r="J11" s="500" t="s">
        <v>249</v>
      </c>
      <c r="K11" s="505"/>
    </row>
    <row r="12" spans="1:11" ht="18" customHeight="1">
      <c r="A12" s="510"/>
      <c r="B12" s="514"/>
      <c r="C12" s="515"/>
      <c r="D12" s="515"/>
      <c r="E12" s="516"/>
      <c r="F12" s="517"/>
      <c r="G12" s="518"/>
      <c r="H12" s="518"/>
      <c r="I12" s="517"/>
      <c r="J12" s="213" t="s">
        <v>86</v>
      </c>
      <c r="K12" s="83" t="s">
        <v>9</v>
      </c>
    </row>
    <row r="13" spans="1:11" ht="18">
      <c r="A13" s="427">
        <v>1</v>
      </c>
      <c r="B13" s="502">
        <v>2</v>
      </c>
      <c r="C13" s="503"/>
      <c r="D13" s="503"/>
      <c r="E13" s="504"/>
      <c r="F13" s="144">
        <v>3</v>
      </c>
      <c r="G13" s="144">
        <v>4</v>
      </c>
      <c r="H13" s="144">
        <v>5</v>
      </c>
      <c r="I13" s="144">
        <v>6</v>
      </c>
      <c r="J13" s="427">
        <v>7</v>
      </c>
      <c r="K13" s="427">
        <v>8</v>
      </c>
    </row>
    <row r="14" spans="1:11" ht="57" customHeight="1">
      <c r="A14" s="165" t="s">
        <v>219</v>
      </c>
      <c r="B14" s="202" t="s">
        <v>213</v>
      </c>
      <c r="C14" s="202" t="s">
        <v>92</v>
      </c>
      <c r="D14" s="202" t="s">
        <v>142</v>
      </c>
      <c r="E14" s="173" t="s">
        <v>143</v>
      </c>
      <c r="F14" s="149"/>
      <c r="G14" s="149"/>
      <c r="H14" s="89"/>
      <c r="I14" s="89"/>
      <c r="J14" s="143"/>
      <c r="K14" s="450"/>
    </row>
    <row r="15" spans="1:11" s="428" customFormat="1" ht="39" customHeight="1">
      <c r="A15" s="201" t="s">
        <v>237</v>
      </c>
      <c r="B15" s="200" t="s">
        <v>213</v>
      </c>
      <c r="C15" s="200" t="s">
        <v>92</v>
      </c>
      <c r="D15" s="200" t="s">
        <v>214</v>
      </c>
      <c r="E15" s="173" t="s">
        <v>143</v>
      </c>
      <c r="F15" s="149">
        <v>801</v>
      </c>
      <c r="G15" s="173" t="s">
        <v>228</v>
      </c>
      <c r="H15" s="199">
        <v>10</v>
      </c>
      <c r="I15" s="85"/>
      <c r="J15" s="143">
        <f>J16+J20</f>
        <v>319.8</v>
      </c>
      <c r="K15" s="143">
        <f>K16+K20</f>
        <v>318.4</v>
      </c>
    </row>
    <row r="16" spans="1:11" s="429" customFormat="1" ht="21" customHeight="1">
      <c r="A16" s="160" t="s">
        <v>236</v>
      </c>
      <c r="B16" s="156" t="s">
        <v>213</v>
      </c>
      <c r="C16" s="156" t="s">
        <v>92</v>
      </c>
      <c r="D16" s="156" t="s">
        <v>214</v>
      </c>
      <c r="E16" s="156" t="s">
        <v>178</v>
      </c>
      <c r="F16" s="154">
        <v>801</v>
      </c>
      <c r="G16" s="156" t="s">
        <v>228</v>
      </c>
      <c r="H16" s="198">
        <v>10</v>
      </c>
      <c r="I16" s="159"/>
      <c r="J16" s="153">
        <f>J17+J18</f>
        <v>219.8</v>
      </c>
      <c r="K16" s="153">
        <f>K17+K18</f>
        <v>218.4</v>
      </c>
    </row>
    <row r="17" spans="1:11" s="429" customFormat="1" ht="21" customHeight="1">
      <c r="A17" s="47" t="s">
        <v>159</v>
      </c>
      <c r="B17" s="156" t="s">
        <v>213</v>
      </c>
      <c r="C17" s="156" t="s">
        <v>92</v>
      </c>
      <c r="D17" s="156" t="s">
        <v>214</v>
      </c>
      <c r="E17" s="156" t="s">
        <v>178</v>
      </c>
      <c r="F17" s="154">
        <v>801</v>
      </c>
      <c r="G17" s="156" t="s">
        <v>228</v>
      </c>
      <c r="H17" s="198">
        <v>10</v>
      </c>
      <c r="I17" s="159">
        <v>120</v>
      </c>
      <c r="J17" s="153">
        <f>'[2]приложение 6'!J106</f>
        <v>213.3</v>
      </c>
      <c r="K17" s="153">
        <f>'Расход (4)'!K101</f>
        <v>213.3</v>
      </c>
    </row>
    <row r="18" spans="1:11" s="430" customFormat="1" ht="42" customHeight="1">
      <c r="A18" s="151" t="s">
        <v>162</v>
      </c>
      <c r="B18" s="146" t="s">
        <v>213</v>
      </c>
      <c r="C18" s="146" t="s">
        <v>92</v>
      </c>
      <c r="D18" s="146" t="s">
        <v>214</v>
      </c>
      <c r="E18" s="146" t="s">
        <v>178</v>
      </c>
      <c r="F18" s="144">
        <v>801</v>
      </c>
      <c r="G18" s="146" t="s">
        <v>228</v>
      </c>
      <c r="H18" s="90">
        <v>10</v>
      </c>
      <c r="I18" s="89">
        <v>240</v>
      </c>
      <c r="J18" s="150">
        <f>'[2]приложение 6'!J109</f>
        <v>6.5</v>
      </c>
      <c r="K18" s="150">
        <f>'Расход (4)'!K104</f>
        <v>5.1</v>
      </c>
    </row>
    <row r="19" spans="1:11" s="430" customFormat="1" ht="24" customHeight="1">
      <c r="A19" s="158" t="s">
        <v>290</v>
      </c>
      <c r="B19" s="146" t="s">
        <v>213</v>
      </c>
      <c r="C19" s="146" t="s">
        <v>92</v>
      </c>
      <c r="D19" s="146" t="s">
        <v>214</v>
      </c>
      <c r="E19" s="91" t="s">
        <v>147</v>
      </c>
      <c r="F19" s="144">
        <v>801</v>
      </c>
      <c r="G19" s="146" t="s">
        <v>228</v>
      </c>
      <c r="H19" s="90">
        <v>10</v>
      </c>
      <c r="I19" s="89"/>
      <c r="J19" s="150">
        <f>J20</f>
        <v>100</v>
      </c>
      <c r="K19" s="150">
        <f>K20</f>
        <v>100</v>
      </c>
    </row>
    <row r="20" spans="1:11" s="430" customFormat="1" ht="42" customHeight="1">
      <c r="A20" s="151" t="s">
        <v>162</v>
      </c>
      <c r="B20" s="146" t="s">
        <v>213</v>
      </c>
      <c r="C20" s="146" t="s">
        <v>92</v>
      </c>
      <c r="D20" s="146" t="s">
        <v>214</v>
      </c>
      <c r="E20" s="91" t="s">
        <v>147</v>
      </c>
      <c r="F20" s="144">
        <v>801</v>
      </c>
      <c r="G20" s="146" t="s">
        <v>228</v>
      </c>
      <c r="H20" s="90">
        <v>10</v>
      </c>
      <c r="I20" s="89">
        <v>240</v>
      </c>
      <c r="J20" s="150">
        <f>'[2]приложение 6'!J112</f>
        <v>100</v>
      </c>
      <c r="K20" s="150">
        <f>'Расход (4)'!K107</f>
        <v>100</v>
      </c>
    </row>
    <row r="21" spans="1:11" s="197" customFormat="1" ht="60" customHeight="1">
      <c r="A21" s="195" t="s">
        <v>230</v>
      </c>
      <c r="B21" s="173" t="s">
        <v>213</v>
      </c>
      <c r="C21" s="173" t="s">
        <v>92</v>
      </c>
      <c r="D21" s="173" t="s">
        <v>227</v>
      </c>
      <c r="E21" s="173" t="s">
        <v>143</v>
      </c>
      <c r="F21" s="149">
        <v>801</v>
      </c>
      <c r="G21" s="173" t="s">
        <v>224</v>
      </c>
      <c r="H21" s="85">
        <v>3</v>
      </c>
      <c r="I21" s="85"/>
      <c r="J21" s="143">
        <f>J23+J25+J27+J29+J31+J33</f>
        <v>1905.3999999999999</v>
      </c>
      <c r="K21" s="143">
        <f>K23+K25+K27+K29+K31+K33</f>
        <v>1852.5</v>
      </c>
    </row>
    <row r="22" spans="1:11" s="431" customFormat="1" ht="27.75" customHeight="1">
      <c r="A22" s="161" t="s">
        <v>289</v>
      </c>
      <c r="B22" s="156" t="s">
        <v>213</v>
      </c>
      <c r="C22" s="156" t="s">
        <v>92</v>
      </c>
      <c r="D22" s="156" t="s">
        <v>227</v>
      </c>
      <c r="E22" s="156" t="s">
        <v>186</v>
      </c>
      <c r="F22" s="154">
        <v>801</v>
      </c>
      <c r="G22" s="156" t="s">
        <v>224</v>
      </c>
      <c r="H22" s="159">
        <v>3</v>
      </c>
      <c r="I22" s="162"/>
      <c r="J22" s="153">
        <f>J23</f>
        <v>1486.7</v>
      </c>
      <c r="K22" s="153">
        <f>K23</f>
        <v>1471.9</v>
      </c>
    </row>
    <row r="23" spans="1:11" s="432" customFormat="1" ht="37.5" customHeight="1">
      <c r="A23" s="151" t="s">
        <v>162</v>
      </c>
      <c r="B23" s="146" t="s">
        <v>213</v>
      </c>
      <c r="C23" s="146" t="s">
        <v>92</v>
      </c>
      <c r="D23" s="146" t="s">
        <v>227</v>
      </c>
      <c r="E23" s="156" t="s">
        <v>186</v>
      </c>
      <c r="F23" s="144">
        <v>801</v>
      </c>
      <c r="G23" s="146" t="s">
        <v>224</v>
      </c>
      <c r="H23" s="89">
        <v>3</v>
      </c>
      <c r="I23" s="89">
        <v>240</v>
      </c>
      <c r="J23" s="150">
        <f>'[2]приложение 6'!J170</f>
        <v>1486.7</v>
      </c>
      <c r="K23" s="150">
        <f>'Расход (4)'!K165</f>
        <v>1471.9</v>
      </c>
    </row>
    <row r="24" spans="1:11" s="432" customFormat="1" ht="52.5" customHeight="1">
      <c r="A24" s="161" t="s">
        <v>308</v>
      </c>
      <c r="B24" s="156" t="s">
        <v>213</v>
      </c>
      <c r="C24" s="156" t="s">
        <v>92</v>
      </c>
      <c r="D24" s="156" t="s">
        <v>227</v>
      </c>
      <c r="E24" s="156" t="s">
        <v>307</v>
      </c>
      <c r="F24" s="154">
        <v>801</v>
      </c>
      <c r="G24" s="156" t="s">
        <v>224</v>
      </c>
      <c r="H24" s="159">
        <v>3</v>
      </c>
      <c r="I24" s="89"/>
      <c r="J24" s="150">
        <f>J25</f>
        <v>64.6</v>
      </c>
      <c r="K24" s="150">
        <f>K25</f>
        <v>64.6</v>
      </c>
    </row>
    <row r="25" spans="1:11" s="432" customFormat="1" ht="47.25" customHeight="1">
      <c r="A25" s="151" t="s">
        <v>162</v>
      </c>
      <c r="B25" s="146" t="s">
        <v>213</v>
      </c>
      <c r="C25" s="146" t="s">
        <v>92</v>
      </c>
      <c r="D25" s="146" t="s">
        <v>227</v>
      </c>
      <c r="E25" s="156" t="s">
        <v>307</v>
      </c>
      <c r="F25" s="144">
        <v>801</v>
      </c>
      <c r="G25" s="146" t="s">
        <v>224</v>
      </c>
      <c r="H25" s="89">
        <v>3</v>
      </c>
      <c r="I25" s="89">
        <v>240</v>
      </c>
      <c r="J25" s="150">
        <f>'[2]приложение 6'!J173</f>
        <v>64.6</v>
      </c>
      <c r="K25" s="150">
        <f>'Расход (4)'!K168</f>
        <v>64.6</v>
      </c>
    </row>
    <row r="26" spans="1:11" s="196" customFormat="1" ht="29.25" customHeight="1">
      <c r="A26" s="180" t="s">
        <v>185</v>
      </c>
      <c r="B26" s="156" t="s">
        <v>213</v>
      </c>
      <c r="C26" s="156" t="s">
        <v>92</v>
      </c>
      <c r="D26" s="156" t="s">
        <v>227</v>
      </c>
      <c r="E26" s="156" t="s">
        <v>187</v>
      </c>
      <c r="F26" s="154">
        <v>801</v>
      </c>
      <c r="G26" s="156" t="s">
        <v>224</v>
      </c>
      <c r="H26" s="159">
        <v>3</v>
      </c>
      <c r="I26" s="159"/>
      <c r="J26" s="153">
        <f>J27</f>
        <v>161.1</v>
      </c>
      <c r="K26" s="153">
        <f>K27</f>
        <v>161.1</v>
      </c>
    </row>
    <row r="27" spans="1:11" ht="36" customHeight="1">
      <c r="A27" s="151" t="s">
        <v>162</v>
      </c>
      <c r="B27" s="146" t="s">
        <v>213</v>
      </c>
      <c r="C27" s="146" t="s">
        <v>92</v>
      </c>
      <c r="D27" s="146" t="s">
        <v>227</v>
      </c>
      <c r="E27" s="146" t="s">
        <v>187</v>
      </c>
      <c r="F27" s="144">
        <v>801</v>
      </c>
      <c r="G27" s="146" t="s">
        <v>224</v>
      </c>
      <c r="H27" s="89">
        <v>3</v>
      </c>
      <c r="I27" s="89">
        <v>240</v>
      </c>
      <c r="J27" s="150">
        <f>'[2]приложение 6'!J177</f>
        <v>161.1</v>
      </c>
      <c r="K27" s="150">
        <f>'Расход (4)'!K171</f>
        <v>161.1</v>
      </c>
    </row>
    <row r="28" spans="1:11" s="196" customFormat="1" ht="38.25" customHeight="1">
      <c r="A28" s="180" t="s">
        <v>188</v>
      </c>
      <c r="B28" s="156" t="s">
        <v>213</v>
      </c>
      <c r="C28" s="156" t="s">
        <v>92</v>
      </c>
      <c r="D28" s="156" t="s">
        <v>227</v>
      </c>
      <c r="E28" s="156" t="s">
        <v>189</v>
      </c>
      <c r="F28" s="154">
        <v>801</v>
      </c>
      <c r="G28" s="156" t="s">
        <v>224</v>
      </c>
      <c r="H28" s="159">
        <v>3</v>
      </c>
      <c r="I28" s="159"/>
      <c r="J28" s="153">
        <f>J29</f>
        <v>53.89999999999999</v>
      </c>
      <c r="K28" s="153">
        <f>K29</f>
        <v>53.9</v>
      </c>
    </row>
    <row r="29" spans="1:11" ht="38.25" customHeight="1">
      <c r="A29" s="151" t="s">
        <v>162</v>
      </c>
      <c r="B29" s="146" t="s">
        <v>213</v>
      </c>
      <c r="C29" s="146" t="s">
        <v>92</v>
      </c>
      <c r="D29" s="146" t="s">
        <v>227</v>
      </c>
      <c r="E29" s="146" t="s">
        <v>189</v>
      </c>
      <c r="F29" s="144">
        <v>801</v>
      </c>
      <c r="G29" s="146" t="s">
        <v>224</v>
      </c>
      <c r="H29" s="89">
        <v>3</v>
      </c>
      <c r="I29" s="89">
        <v>240</v>
      </c>
      <c r="J29" s="150">
        <f>'[2]приложение 6'!J183</f>
        <v>53.89999999999999</v>
      </c>
      <c r="K29" s="150">
        <f>'Расход (4)'!K177</f>
        <v>53.9</v>
      </c>
    </row>
    <row r="30" spans="1:11" s="196" customFormat="1" ht="28.5" customHeight="1">
      <c r="A30" s="180" t="s">
        <v>229</v>
      </c>
      <c r="B30" s="156" t="s">
        <v>213</v>
      </c>
      <c r="C30" s="156" t="s">
        <v>92</v>
      </c>
      <c r="D30" s="156" t="s">
        <v>227</v>
      </c>
      <c r="E30" s="156" t="s">
        <v>190</v>
      </c>
      <c r="F30" s="154">
        <v>801</v>
      </c>
      <c r="G30" s="156" t="s">
        <v>224</v>
      </c>
      <c r="H30" s="159">
        <v>3</v>
      </c>
      <c r="I30" s="159"/>
      <c r="J30" s="153">
        <f>J31</f>
        <v>101.00000000000001</v>
      </c>
      <c r="K30" s="153">
        <f>K31</f>
        <v>101</v>
      </c>
    </row>
    <row r="31" spans="1:11" ht="41.25" customHeight="1">
      <c r="A31" s="151" t="s">
        <v>162</v>
      </c>
      <c r="B31" s="146" t="s">
        <v>213</v>
      </c>
      <c r="C31" s="146" t="s">
        <v>92</v>
      </c>
      <c r="D31" s="146" t="s">
        <v>227</v>
      </c>
      <c r="E31" s="146" t="s">
        <v>190</v>
      </c>
      <c r="F31" s="144">
        <v>801</v>
      </c>
      <c r="G31" s="146" t="s">
        <v>224</v>
      </c>
      <c r="H31" s="89">
        <v>3</v>
      </c>
      <c r="I31" s="89">
        <v>240</v>
      </c>
      <c r="J31" s="150">
        <f>'[2]приложение 6'!J186</f>
        <v>101.00000000000001</v>
      </c>
      <c r="K31" s="150">
        <f>'Расход (4)'!K180</f>
        <v>101</v>
      </c>
    </row>
    <row r="32" spans="1:11" ht="29.25" customHeight="1">
      <c r="A32" s="161" t="s">
        <v>291</v>
      </c>
      <c r="B32" s="146" t="s">
        <v>213</v>
      </c>
      <c r="C32" s="146" t="s">
        <v>92</v>
      </c>
      <c r="D32" s="146" t="s">
        <v>227</v>
      </c>
      <c r="E32" s="146" t="s">
        <v>292</v>
      </c>
      <c r="F32" s="144">
        <v>801</v>
      </c>
      <c r="G32" s="146" t="s">
        <v>224</v>
      </c>
      <c r="H32" s="89">
        <v>3</v>
      </c>
      <c r="I32" s="89"/>
      <c r="J32" s="150">
        <f>J33</f>
        <v>38.1</v>
      </c>
      <c r="K32" s="150">
        <f>K33</f>
        <v>0</v>
      </c>
    </row>
    <row r="33" spans="1:11" ht="44.25" customHeight="1">
      <c r="A33" s="151" t="s">
        <v>162</v>
      </c>
      <c r="B33" s="146" t="s">
        <v>213</v>
      </c>
      <c r="C33" s="146" t="s">
        <v>92</v>
      </c>
      <c r="D33" s="146" t="s">
        <v>227</v>
      </c>
      <c r="E33" s="146" t="s">
        <v>292</v>
      </c>
      <c r="F33" s="144">
        <v>801</v>
      </c>
      <c r="G33" s="146" t="s">
        <v>224</v>
      </c>
      <c r="H33" s="89">
        <v>3</v>
      </c>
      <c r="I33" s="89">
        <v>240</v>
      </c>
      <c r="J33" s="150">
        <f>'[2]приложение 6'!J188</f>
        <v>38.1</v>
      </c>
      <c r="K33" s="150">
        <f>'Расход (4)'!K183</f>
        <v>0</v>
      </c>
    </row>
    <row r="34" spans="1:11" s="433" customFormat="1" ht="72.75" customHeight="1" hidden="1">
      <c r="A34" s="401" t="s">
        <v>246</v>
      </c>
      <c r="B34" s="400" t="s">
        <v>213</v>
      </c>
      <c r="C34" s="400" t="s">
        <v>92</v>
      </c>
      <c r="D34" s="400" t="s">
        <v>228</v>
      </c>
      <c r="E34" s="400" t="s">
        <v>143</v>
      </c>
      <c r="F34" s="398">
        <v>801</v>
      </c>
      <c r="G34" s="400" t="s">
        <v>214</v>
      </c>
      <c r="H34" s="399" t="s">
        <v>234</v>
      </c>
      <c r="I34" s="353"/>
      <c r="J34" s="402">
        <f>J35</f>
        <v>0</v>
      </c>
      <c r="K34" s="402">
        <f>K35</f>
        <v>0</v>
      </c>
    </row>
    <row r="35" spans="1:11" s="436" customFormat="1" ht="102" customHeight="1" hidden="1">
      <c r="A35" s="434" t="s">
        <v>170</v>
      </c>
      <c r="B35" s="293" t="s">
        <v>213</v>
      </c>
      <c r="C35" s="293" t="s">
        <v>92</v>
      </c>
      <c r="D35" s="293" t="s">
        <v>228</v>
      </c>
      <c r="E35" s="293" t="s">
        <v>171</v>
      </c>
      <c r="F35" s="292">
        <v>801</v>
      </c>
      <c r="G35" s="293" t="s">
        <v>214</v>
      </c>
      <c r="H35" s="294" t="s">
        <v>234</v>
      </c>
      <c r="I35" s="435"/>
      <c r="J35" s="296">
        <f>J36</f>
        <v>0</v>
      </c>
      <c r="K35" s="296">
        <f>K36</f>
        <v>0</v>
      </c>
    </row>
    <row r="36" spans="1:11" s="437" customFormat="1" ht="20.25" customHeight="1" hidden="1">
      <c r="A36" s="171" t="s">
        <v>94</v>
      </c>
      <c r="B36" s="170" t="s">
        <v>213</v>
      </c>
      <c r="C36" s="170" t="s">
        <v>92</v>
      </c>
      <c r="D36" s="170" t="s">
        <v>228</v>
      </c>
      <c r="E36" s="170" t="s">
        <v>171</v>
      </c>
      <c r="F36" s="168">
        <v>801</v>
      </c>
      <c r="G36" s="170" t="s">
        <v>214</v>
      </c>
      <c r="H36" s="169" t="s">
        <v>234</v>
      </c>
      <c r="I36" s="353">
        <v>540</v>
      </c>
      <c r="J36" s="167">
        <f>0</f>
        <v>0</v>
      </c>
      <c r="K36" s="167">
        <f>0</f>
        <v>0</v>
      </c>
    </row>
    <row r="37" spans="1:11" s="438" customFormat="1" ht="39" customHeight="1">
      <c r="A37" s="195" t="s">
        <v>235</v>
      </c>
      <c r="B37" s="173" t="s">
        <v>213</v>
      </c>
      <c r="C37" s="173" t="s">
        <v>92</v>
      </c>
      <c r="D37" s="173" t="s">
        <v>234</v>
      </c>
      <c r="E37" s="173" t="s">
        <v>143</v>
      </c>
      <c r="F37" s="149">
        <v>801</v>
      </c>
      <c r="G37" s="173" t="s">
        <v>234</v>
      </c>
      <c r="H37" s="86" t="s">
        <v>250</v>
      </c>
      <c r="I37" s="85"/>
      <c r="J37" s="143">
        <f>J38</f>
        <v>1737.2</v>
      </c>
      <c r="K37" s="143">
        <f>K38</f>
        <v>1694.5</v>
      </c>
    </row>
    <row r="38" spans="1:11" s="439" customFormat="1" ht="56.25" customHeight="1">
      <c r="A38" s="180" t="s">
        <v>179</v>
      </c>
      <c r="B38" s="156" t="s">
        <v>213</v>
      </c>
      <c r="C38" s="156" t="s">
        <v>92</v>
      </c>
      <c r="D38" s="156" t="s">
        <v>234</v>
      </c>
      <c r="E38" s="156" t="s">
        <v>180</v>
      </c>
      <c r="F38" s="154">
        <v>801</v>
      </c>
      <c r="G38" s="156" t="s">
        <v>234</v>
      </c>
      <c r="H38" s="155" t="s">
        <v>250</v>
      </c>
      <c r="I38" s="159"/>
      <c r="J38" s="153">
        <f>J39</f>
        <v>1737.2</v>
      </c>
      <c r="K38" s="153">
        <f>K39</f>
        <v>1694.5</v>
      </c>
    </row>
    <row r="39" spans="1:11" s="440" customFormat="1" ht="43.5" customHeight="1">
      <c r="A39" s="151" t="s">
        <v>162</v>
      </c>
      <c r="B39" s="146" t="s">
        <v>213</v>
      </c>
      <c r="C39" s="146" t="s">
        <v>92</v>
      </c>
      <c r="D39" s="146" t="s">
        <v>234</v>
      </c>
      <c r="E39" s="146" t="s">
        <v>180</v>
      </c>
      <c r="F39" s="144">
        <v>801</v>
      </c>
      <c r="G39" s="146" t="s">
        <v>234</v>
      </c>
      <c r="H39" s="91" t="s">
        <v>250</v>
      </c>
      <c r="I39" s="89">
        <v>240</v>
      </c>
      <c r="J39" s="150">
        <f>'[2]приложение 6'!J126</f>
        <v>1737.2</v>
      </c>
      <c r="K39" s="150">
        <f>'Расход (4)'!K120</f>
        <v>1694.5</v>
      </c>
    </row>
    <row r="40" spans="1:11" s="428" customFormat="1" ht="53.25" customHeight="1">
      <c r="A40" s="48" t="s">
        <v>226</v>
      </c>
      <c r="B40" s="173" t="s">
        <v>213</v>
      </c>
      <c r="C40" s="173" t="s">
        <v>92</v>
      </c>
      <c r="D40" s="173" t="s">
        <v>224</v>
      </c>
      <c r="E40" s="173" t="s">
        <v>143</v>
      </c>
      <c r="F40" s="149">
        <v>801</v>
      </c>
      <c r="G40" s="173" t="s">
        <v>225</v>
      </c>
      <c r="H40" s="86" t="s">
        <v>225</v>
      </c>
      <c r="I40" s="89"/>
      <c r="J40" s="143">
        <f>J41</f>
        <v>3</v>
      </c>
      <c r="K40" s="143">
        <f>K41</f>
        <v>3</v>
      </c>
    </row>
    <row r="41" spans="1:11" s="429" customFormat="1" ht="71.25" customHeight="1">
      <c r="A41" s="161" t="s">
        <v>192</v>
      </c>
      <c r="B41" s="156" t="s">
        <v>213</v>
      </c>
      <c r="C41" s="156" t="s">
        <v>92</v>
      </c>
      <c r="D41" s="156" t="s">
        <v>224</v>
      </c>
      <c r="E41" s="156" t="s">
        <v>193</v>
      </c>
      <c r="F41" s="154">
        <v>801</v>
      </c>
      <c r="G41" s="156" t="s">
        <v>225</v>
      </c>
      <c r="H41" s="155" t="s">
        <v>225</v>
      </c>
      <c r="I41" s="159"/>
      <c r="J41" s="153">
        <f>J42</f>
        <v>3</v>
      </c>
      <c r="K41" s="153">
        <f>K42</f>
        <v>3</v>
      </c>
    </row>
    <row r="42" spans="1:11" s="430" customFormat="1" ht="21" customHeight="1">
      <c r="A42" s="47" t="s">
        <v>94</v>
      </c>
      <c r="B42" s="146" t="s">
        <v>213</v>
      </c>
      <c r="C42" s="146" t="s">
        <v>92</v>
      </c>
      <c r="D42" s="146" t="s">
        <v>224</v>
      </c>
      <c r="E42" s="146" t="s">
        <v>193</v>
      </c>
      <c r="F42" s="144">
        <v>801</v>
      </c>
      <c r="G42" s="146" t="s">
        <v>225</v>
      </c>
      <c r="H42" s="91" t="s">
        <v>225</v>
      </c>
      <c r="I42" s="89">
        <v>540</v>
      </c>
      <c r="J42" s="150">
        <f>'[2]приложение 6'!J223</f>
        <v>3</v>
      </c>
      <c r="K42" s="150">
        <f>'Расход (4)'!K218</f>
        <v>3</v>
      </c>
    </row>
    <row r="43" spans="1:11" s="172" customFormat="1" ht="34.5" customHeight="1">
      <c r="A43" s="48" t="s">
        <v>218</v>
      </c>
      <c r="B43" s="173" t="s">
        <v>213</v>
      </c>
      <c r="C43" s="173" t="s">
        <v>92</v>
      </c>
      <c r="D43" s="173" t="s">
        <v>212</v>
      </c>
      <c r="E43" s="173" t="s">
        <v>143</v>
      </c>
      <c r="F43" s="149">
        <v>801</v>
      </c>
      <c r="G43" s="173" t="s">
        <v>215</v>
      </c>
      <c r="H43" s="86" t="s">
        <v>214</v>
      </c>
      <c r="I43" s="85"/>
      <c r="J43" s="143">
        <f>J45</f>
        <v>290</v>
      </c>
      <c r="K43" s="143">
        <f>K45</f>
        <v>290</v>
      </c>
    </row>
    <row r="44" spans="1:11" s="441" customFormat="1" ht="34.5" customHeight="1">
      <c r="A44" s="160" t="s">
        <v>290</v>
      </c>
      <c r="B44" s="156" t="s">
        <v>213</v>
      </c>
      <c r="C44" s="156" t="s">
        <v>92</v>
      </c>
      <c r="D44" s="156" t="s">
        <v>212</v>
      </c>
      <c r="E44" s="155" t="s">
        <v>147</v>
      </c>
      <c r="F44" s="154">
        <v>801</v>
      </c>
      <c r="G44" s="156" t="s">
        <v>215</v>
      </c>
      <c r="H44" s="155" t="s">
        <v>214</v>
      </c>
      <c r="I44" s="159"/>
      <c r="J44" s="153">
        <f>J45</f>
        <v>290</v>
      </c>
      <c r="K44" s="153">
        <f>K45</f>
        <v>290</v>
      </c>
    </row>
    <row r="45" spans="1:11" s="172" customFormat="1" ht="37.5" customHeight="1">
      <c r="A45" s="47" t="s">
        <v>162</v>
      </c>
      <c r="B45" s="146" t="s">
        <v>213</v>
      </c>
      <c r="C45" s="146" t="s">
        <v>92</v>
      </c>
      <c r="D45" s="146" t="s">
        <v>212</v>
      </c>
      <c r="E45" s="91" t="s">
        <v>147</v>
      </c>
      <c r="F45" s="144">
        <v>801</v>
      </c>
      <c r="G45" s="146" t="s">
        <v>215</v>
      </c>
      <c r="H45" s="91" t="s">
        <v>214</v>
      </c>
      <c r="I45" s="89">
        <v>240</v>
      </c>
      <c r="J45" s="150">
        <f>'[2]приложение 6'!J242</f>
        <v>290</v>
      </c>
      <c r="K45" s="150">
        <f>'Расход (4)'!K237</f>
        <v>290</v>
      </c>
    </row>
    <row r="46" spans="1:11" s="172" customFormat="1" ht="29.25" customHeight="1">
      <c r="A46" s="195" t="s">
        <v>311</v>
      </c>
      <c r="B46" s="173" t="s">
        <v>213</v>
      </c>
      <c r="C46" s="173" t="s">
        <v>92</v>
      </c>
      <c r="D46" s="173" t="s">
        <v>225</v>
      </c>
      <c r="E46" s="173" t="s">
        <v>143</v>
      </c>
      <c r="F46" s="149">
        <v>801</v>
      </c>
      <c r="G46" s="173" t="s">
        <v>224</v>
      </c>
      <c r="H46" s="86" t="s">
        <v>214</v>
      </c>
      <c r="I46" s="85"/>
      <c r="J46" s="143">
        <f>J47+J49</f>
        <v>151.5</v>
      </c>
      <c r="K46" s="143">
        <f>K47+K49</f>
        <v>121.5</v>
      </c>
    </row>
    <row r="47" spans="1:11" s="172" customFormat="1" ht="102.75" customHeight="1">
      <c r="A47" s="160" t="s">
        <v>181</v>
      </c>
      <c r="B47" s="156" t="s">
        <v>213</v>
      </c>
      <c r="C47" s="156" t="s">
        <v>92</v>
      </c>
      <c r="D47" s="156" t="s">
        <v>225</v>
      </c>
      <c r="E47" s="91" t="s">
        <v>182</v>
      </c>
      <c r="F47" s="154">
        <v>801</v>
      </c>
      <c r="G47" s="156" t="s">
        <v>224</v>
      </c>
      <c r="H47" s="155" t="s">
        <v>214</v>
      </c>
      <c r="I47" s="159"/>
      <c r="J47" s="150">
        <f>J48</f>
        <v>113.5</v>
      </c>
      <c r="K47" s="150">
        <f>K48</f>
        <v>101.4</v>
      </c>
    </row>
    <row r="48" spans="1:11" s="172" customFormat="1" ht="39.75" customHeight="1">
      <c r="A48" s="47" t="s">
        <v>162</v>
      </c>
      <c r="B48" s="146" t="s">
        <v>213</v>
      </c>
      <c r="C48" s="146" t="s">
        <v>92</v>
      </c>
      <c r="D48" s="146" t="s">
        <v>225</v>
      </c>
      <c r="E48" s="91" t="s">
        <v>182</v>
      </c>
      <c r="F48" s="144">
        <v>801</v>
      </c>
      <c r="G48" s="146" t="s">
        <v>224</v>
      </c>
      <c r="H48" s="91" t="s">
        <v>214</v>
      </c>
      <c r="I48" s="89">
        <v>240</v>
      </c>
      <c r="J48" s="150">
        <f>'[2]приложение 6'!J137</f>
        <v>113.5</v>
      </c>
      <c r="K48" s="150">
        <f>'Расход (4)'!K132</f>
        <v>101.4</v>
      </c>
    </row>
    <row r="49" spans="1:11" s="172" customFormat="1" ht="37.5" customHeight="1">
      <c r="A49" s="160" t="s">
        <v>343</v>
      </c>
      <c r="B49" s="156" t="s">
        <v>213</v>
      </c>
      <c r="C49" s="156" t="s">
        <v>92</v>
      </c>
      <c r="D49" s="156" t="s">
        <v>225</v>
      </c>
      <c r="E49" s="91" t="s">
        <v>232</v>
      </c>
      <c r="F49" s="154">
        <v>801</v>
      </c>
      <c r="G49" s="156" t="s">
        <v>224</v>
      </c>
      <c r="H49" s="155" t="s">
        <v>214</v>
      </c>
      <c r="I49" s="159"/>
      <c r="J49" s="150">
        <f>J50</f>
        <v>38</v>
      </c>
      <c r="K49" s="150">
        <f>K50</f>
        <v>20.1</v>
      </c>
    </row>
    <row r="50" spans="1:11" s="172" customFormat="1" ht="37.5" customHeight="1">
      <c r="A50" s="47" t="s">
        <v>162</v>
      </c>
      <c r="B50" s="146" t="s">
        <v>213</v>
      </c>
      <c r="C50" s="146" t="s">
        <v>92</v>
      </c>
      <c r="D50" s="146" t="s">
        <v>225</v>
      </c>
      <c r="E50" s="91" t="s">
        <v>232</v>
      </c>
      <c r="F50" s="144">
        <v>801</v>
      </c>
      <c r="G50" s="146" t="s">
        <v>224</v>
      </c>
      <c r="H50" s="91" t="s">
        <v>214</v>
      </c>
      <c r="I50" s="89">
        <v>240</v>
      </c>
      <c r="J50" s="150">
        <f>'[2]приложение 6'!J141</f>
        <v>38</v>
      </c>
      <c r="K50" s="150">
        <f>'Расход (4)'!K136</f>
        <v>20.1</v>
      </c>
    </row>
    <row r="51" spans="1:11" s="172" customFormat="1" ht="41.25" customHeight="1">
      <c r="A51" s="195" t="s">
        <v>305</v>
      </c>
      <c r="B51" s="173" t="s">
        <v>213</v>
      </c>
      <c r="C51" s="173" t="s">
        <v>92</v>
      </c>
      <c r="D51" s="173" t="s">
        <v>309</v>
      </c>
      <c r="E51" s="86" t="s">
        <v>143</v>
      </c>
      <c r="F51" s="149">
        <v>801</v>
      </c>
      <c r="G51" s="173" t="s">
        <v>224</v>
      </c>
      <c r="H51" s="86" t="s">
        <v>227</v>
      </c>
      <c r="I51" s="85"/>
      <c r="J51" s="143">
        <f>J52+J55</f>
        <v>870.9000000000001</v>
      </c>
      <c r="K51" s="143">
        <f>K52+K55</f>
        <v>866.4</v>
      </c>
    </row>
    <row r="52" spans="1:11" s="172" customFormat="1" ht="72" customHeight="1">
      <c r="A52" s="161" t="s">
        <v>183</v>
      </c>
      <c r="B52" s="156" t="s">
        <v>213</v>
      </c>
      <c r="C52" s="156" t="s">
        <v>92</v>
      </c>
      <c r="D52" s="156" t="s">
        <v>309</v>
      </c>
      <c r="E52" s="155" t="s">
        <v>184</v>
      </c>
      <c r="F52" s="154">
        <v>801</v>
      </c>
      <c r="G52" s="156" t="s">
        <v>224</v>
      </c>
      <c r="H52" s="155" t="s">
        <v>227</v>
      </c>
      <c r="I52" s="159"/>
      <c r="J52" s="150">
        <f>J53</f>
        <v>650.9000000000001</v>
      </c>
      <c r="K52" s="150">
        <f>K53</f>
        <v>646.4</v>
      </c>
    </row>
    <row r="53" spans="1:11" s="172" customFormat="1" ht="39.75" customHeight="1">
      <c r="A53" s="47" t="s">
        <v>162</v>
      </c>
      <c r="B53" s="146" t="s">
        <v>213</v>
      </c>
      <c r="C53" s="146" t="s">
        <v>92</v>
      </c>
      <c r="D53" s="146" t="s">
        <v>309</v>
      </c>
      <c r="E53" s="91" t="s">
        <v>184</v>
      </c>
      <c r="F53" s="144">
        <v>801</v>
      </c>
      <c r="G53" s="146" t="s">
        <v>224</v>
      </c>
      <c r="H53" s="91" t="s">
        <v>227</v>
      </c>
      <c r="I53" s="89">
        <v>240</v>
      </c>
      <c r="J53" s="150">
        <f>'[2]приложение 6'!J156</f>
        <v>650.9000000000001</v>
      </c>
      <c r="K53" s="150">
        <f>'Расход (4)'!K151</f>
        <v>646.4</v>
      </c>
    </row>
    <row r="54" spans="1:11" s="172" customFormat="1" ht="39.75" customHeight="1">
      <c r="A54" s="94" t="s">
        <v>290</v>
      </c>
      <c r="B54" s="146" t="s">
        <v>213</v>
      </c>
      <c r="C54" s="146" t="s">
        <v>92</v>
      </c>
      <c r="D54" s="146" t="s">
        <v>309</v>
      </c>
      <c r="E54" s="91" t="s">
        <v>147</v>
      </c>
      <c r="F54" s="144">
        <v>801</v>
      </c>
      <c r="G54" s="146" t="s">
        <v>224</v>
      </c>
      <c r="H54" s="91" t="s">
        <v>227</v>
      </c>
      <c r="I54" s="89"/>
      <c r="J54" s="150">
        <f>J55</f>
        <v>220</v>
      </c>
      <c r="K54" s="150">
        <f>K55</f>
        <v>220</v>
      </c>
    </row>
    <row r="55" spans="1:11" s="172" customFormat="1" ht="39.75" customHeight="1">
      <c r="A55" s="47" t="s">
        <v>162</v>
      </c>
      <c r="B55" s="146" t="s">
        <v>213</v>
      </c>
      <c r="C55" s="146" t="s">
        <v>92</v>
      </c>
      <c r="D55" s="146" t="s">
        <v>309</v>
      </c>
      <c r="E55" s="91" t="s">
        <v>147</v>
      </c>
      <c r="F55" s="144">
        <v>801</v>
      </c>
      <c r="G55" s="146" t="s">
        <v>224</v>
      </c>
      <c r="H55" s="91" t="s">
        <v>227</v>
      </c>
      <c r="I55" s="89">
        <v>240</v>
      </c>
      <c r="J55" s="150">
        <f>'[2]приложение 6'!J159</f>
        <v>220</v>
      </c>
      <c r="K55" s="150">
        <f>'Расход (4)'!K154</f>
        <v>220</v>
      </c>
    </row>
    <row r="56" spans="1:11" s="172" customFormat="1" ht="39.75" customHeight="1">
      <c r="A56" s="364" t="s">
        <v>306</v>
      </c>
      <c r="B56" s="173" t="s">
        <v>213</v>
      </c>
      <c r="C56" s="173" t="s">
        <v>92</v>
      </c>
      <c r="D56" s="173" t="s">
        <v>220</v>
      </c>
      <c r="E56" s="86" t="s">
        <v>143</v>
      </c>
      <c r="F56" s="149">
        <v>801</v>
      </c>
      <c r="G56" s="173" t="s">
        <v>224</v>
      </c>
      <c r="H56" s="86" t="s">
        <v>224</v>
      </c>
      <c r="I56" s="85"/>
      <c r="J56" s="143">
        <f>J57</f>
        <v>384.9</v>
      </c>
      <c r="K56" s="143">
        <f>K57</f>
        <v>384.9</v>
      </c>
    </row>
    <row r="57" spans="1:11" s="172" customFormat="1" ht="90" customHeight="1">
      <c r="A57" s="161" t="s">
        <v>183</v>
      </c>
      <c r="B57" s="156" t="s">
        <v>213</v>
      </c>
      <c r="C57" s="156" t="s">
        <v>92</v>
      </c>
      <c r="D57" s="156" t="s">
        <v>220</v>
      </c>
      <c r="E57" s="155" t="s">
        <v>184</v>
      </c>
      <c r="F57" s="154">
        <v>801</v>
      </c>
      <c r="G57" s="156" t="s">
        <v>224</v>
      </c>
      <c r="H57" s="155" t="s">
        <v>224</v>
      </c>
      <c r="I57" s="159"/>
      <c r="J57" s="150">
        <f>J58</f>
        <v>384.9</v>
      </c>
      <c r="K57" s="150">
        <f>K58</f>
        <v>384.9</v>
      </c>
    </row>
    <row r="58" spans="1:11" s="172" customFormat="1" ht="49.5" customHeight="1">
      <c r="A58" s="47" t="s">
        <v>162</v>
      </c>
      <c r="B58" s="146" t="s">
        <v>213</v>
      </c>
      <c r="C58" s="146" t="s">
        <v>92</v>
      </c>
      <c r="D58" s="146" t="s">
        <v>220</v>
      </c>
      <c r="E58" s="91" t="s">
        <v>184</v>
      </c>
      <c r="F58" s="144">
        <v>801</v>
      </c>
      <c r="G58" s="146" t="s">
        <v>224</v>
      </c>
      <c r="H58" s="91" t="s">
        <v>224</v>
      </c>
      <c r="I58" s="89">
        <v>240</v>
      </c>
      <c r="J58" s="150">
        <f>'[2]приложение 6'!J211</f>
        <v>384.9</v>
      </c>
      <c r="K58" s="150">
        <f>'Расход (4)'!K206</f>
        <v>384.9</v>
      </c>
    </row>
    <row r="59" spans="1:11" ht="18">
      <c r="A59" s="95" t="s">
        <v>65</v>
      </c>
      <c r="B59" s="194"/>
      <c r="C59" s="194"/>
      <c r="D59" s="194"/>
      <c r="E59" s="173"/>
      <c r="F59" s="149"/>
      <c r="G59" s="149"/>
      <c r="H59" s="144"/>
      <c r="I59" s="144"/>
      <c r="J59" s="143">
        <f>J15+J21+J34+J37+J40+J43+J46+J51+J56</f>
        <v>5662.699999999999</v>
      </c>
      <c r="K59" s="143">
        <f>K15+K21+K34+K37+K40+K43+K46+K51+K56</f>
        <v>5531.199999999999</v>
      </c>
    </row>
    <row r="60" spans="1:10" ht="14.25" customHeight="1">
      <c r="A60" s="442"/>
      <c r="B60" s="443"/>
      <c r="C60" s="443"/>
      <c r="D60" s="443"/>
      <c r="E60" s="444"/>
      <c r="F60" s="444"/>
      <c r="G60" s="444"/>
      <c r="H60" s="445"/>
      <c r="I60" s="445"/>
      <c r="J60" s="446"/>
    </row>
    <row r="61" spans="2:10" ht="18">
      <c r="B61" s="447"/>
      <c r="C61" s="447"/>
      <c r="D61" s="447"/>
      <c r="J61" s="448"/>
    </row>
  </sheetData>
  <sheetProtection/>
  <mergeCells count="15">
    <mergeCell ref="B11:E12"/>
    <mergeCell ref="F11:F12"/>
    <mergeCell ref="G11:G12"/>
    <mergeCell ref="H11:H12"/>
    <mergeCell ref="I11:I12"/>
    <mergeCell ref="G2:J2"/>
    <mergeCell ref="G3:J3"/>
    <mergeCell ref="G4:J4"/>
    <mergeCell ref="G1:J1"/>
    <mergeCell ref="B13:E13"/>
    <mergeCell ref="J11:K11"/>
    <mergeCell ref="A7:L7"/>
    <mergeCell ref="A8:K8"/>
    <mergeCell ref="A9:J9"/>
    <mergeCell ref="A11:A12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4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50.00390625" style="54" customWidth="1"/>
    <col min="2" max="2" width="26.625" style="54" customWidth="1"/>
    <col min="3" max="3" width="29.125" style="54" customWidth="1"/>
    <col min="4" max="16384" width="9.125" style="54" customWidth="1"/>
  </cols>
  <sheetData>
    <row r="1" spans="1:8" ht="15">
      <c r="A1" s="42"/>
      <c r="B1" s="42"/>
      <c r="C1" s="45" t="s">
        <v>205</v>
      </c>
      <c r="D1" s="476"/>
      <c r="E1" s="476"/>
      <c r="F1" s="477"/>
      <c r="G1" s="477"/>
      <c r="H1" s="477"/>
    </row>
    <row r="2" spans="1:8" ht="15">
      <c r="A2" s="42"/>
      <c r="B2" s="42"/>
      <c r="C2" s="45" t="s">
        <v>6</v>
      </c>
      <c r="D2" s="476"/>
      <c r="E2" s="476"/>
      <c r="F2" s="477"/>
      <c r="G2" s="477"/>
      <c r="H2" s="477"/>
    </row>
    <row r="3" spans="1:8" ht="15">
      <c r="A3" s="42"/>
      <c r="B3" s="42"/>
      <c r="C3" s="45" t="s">
        <v>348</v>
      </c>
      <c r="D3" s="476"/>
      <c r="E3" s="476"/>
      <c r="F3" s="477"/>
      <c r="G3" s="477"/>
      <c r="H3" s="477"/>
    </row>
    <row r="4" spans="1:8" ht="15">
      <c r="A4" s="42"/>
      <c r="B4" s="42"/>
      <c r="C4" s="45" t="s">
        <v>263</v>
      </c>
      <c r="D4" s="476"/>
      <c r="E4" s="476"/>
      <c r="F4" s="477"/>
      <c r="G4" s="477"/>
      <c r="H4" s="477"/>
    </row>
    <row r="5" spans="1:8" ht="15">
      <c r="A5" s="52"/>
      <c r="B5" s="52"/>
      <c r="C5" s="45"/>
      <c r="D5" s="72"/>
      <c r="E5" s="72"/>
      <c r="F5" s="44"/>
      <c r="G5" s="44"/>
      <c r="H5" s="44"/>
    </row>
    <row r="6" spans="1:8" ht="61.5" customHeight="1">
      <c r="A6" s="519" t="s">
        <v>334</v>
      </c>
      <c r="B6" s="519"/>
      <c r="C6" s="520"/>
      <c r="D6" s="72"/>
      <c r="E6" s="72"/>
      <c r="F6" s="44"/>
      <c r="G6" s="44"/>
      <c r="H6" s="44"/>
    </row>
    <row r="7" spans="1:8" ht="15">
      <c r="A7" s="52"/>
      <c r="B7" s="52"/>
      <c r="C7" s="59" t="s">
        <v>4</v>
      </c>
      <c r="D7" s="72"/>
      <c r="E7" s="72"/>
      <c r="F7" s="44"/>
      <c r="G7" s="44"/>
      <c r="H7" s="44"/>
    </row>
    <row r="8" spans="1:3" ht="15">
      <c r="A8" s="55" t="s">
        <v>113</v>
      </c>
      <c r="B8" s="55" t="s">
        <v>86</v>
      </c>
      <c r="C8" s="55" t="s">
        <v>9</v>
      </c>
    </row>
    <row r="9" spans="1:3" ht="15">
      <c r="A9" s="55">
        <v>1</v>
      </c>
      <c r="B9" s="55">
        <v>2</v>
      </c>
      <c r="C9" s="55">
        <v>3</v>
      </c>
    </row>
    <row r="10" spans="1:3" ht="165">
      <c r="A10" s="57" t="s">
        <v>203</v>
      </c>
      <c r="B10" s="56">
        <v>113.5</v>
      </c>
      <c r="C10" s="56">
        <v>113.5</v>
      </c>
    </row>
    <row r="11" spans="1:3" ht="90">
      <c r="A11" s="57" t="s">
        <v>204</v>
      </c>
      <c r="B11" s="56">
        <v>1035.7</v>
      </c>
      <c r="C11" s="56">
        <v>1035.7</v>
      </c>
    </row>
    <row r="12" spans="1:3" ht="52.5" customHeight="1">
      <c r="A12" s="57" t="s">
        <v>339</v>
      </c>
      <c r="B12" s="56">
        <v>1721.5</v>
      </c>
      <c r="C12" s="56">
        <v>1721.5</v>
      </c>
    </row>
    <row r="13" spans="1:3" ht="59.25" customHeight="1">
      <c r="A13" s="421" t="s">
        <v>340</v>
      </c>
      <c r="B13" s="56">
        <v>220</v>
      </c>
      <c r="C13" s="56">
        <v>220</v>
      </c>
    </row>
    <row r="14" spans="1:3" s="227" customFormat="1" ht="15">
      <c r="A14" s="55" t="s">
        <v>111</v>
      </c>
      <c r="B14" s="70">
        <f>SUM(B10:B13)</f>
        <v>3090.7</v>
      </c>
      <c r="C14" s="70">
        <f>SUM(C10:C13)</f>
        <v>3090.7</v>
      </c>
    </row>
  </sheetData>
  <sheetProtection/>
  <mergeCells count="5">
    <mergeCell ref="D1:H1"/>
    <mergeCell ref="D2:H2"/>
    <mergeCell ref="D3:H3"/>
    <mergeCell ref="D4:H4"/>
    <mergeCell ref="A6:C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18"/>
  <sheetViews>
    <sheetView view="pageBreakPreview" zoomScale="90" zoomScaleSheetLayoutView="90" zoomScalePageLayoutView="0" workbookViewId="0" topLeftCell="A1">
      <selection activeCell="C3" sqref="C3"/>
    </sheetView>
  </sheetViews>
  <sheetFormatPr defaultColWidth="9.00390625" defaultRowHeight="12.75"/>
  <cols>
    <col min="1" max="1" width="50.00390625" style="54" customWidth="1"/>
    <col min="2" max="2" width="26.625" style="54" customWidth="1"/>
    <col min="3" max="3" width="29.125" style="54" customWidth="1"/>
    <col min="4" max="16384" width="9.125" style="54" customWidth="1"/>
  </cols>
  <sheetData>
    <row r="1" spans="1:8" ht="15">
      <c r="A1" s="42"/>
      <c r="B1" s="42"/>
      <c r="C1" s="45" t="s">
        <v>205</v>
      </c>
      <c r="D1" s="476"/>
      <c r="E1" s="476"/>
      <c r="F1" s="477"/>
      <c r="G1" s="477"/>
      <c r="H1" s="477"/>
    </row>
    <row r="2" spans="1:8" ht="15">
      <c r="A2" s="42"/>
      <c r="B2" s="42"/>
      <c r="C2" s="45" t="s">
        <v>6</v>
      </c>
      <c r="D2" s="476"/>
      <c r="E2" s="476"/>
      <c r="F2" s="477"/>
      <c r="G2" s="477"/>
      <c r="H2" s="477"/>
    </row>
    <row r="3" spans="1:8" ht="15">
      <c r="A3" s="42"/>
      <c r="B3" s="42"/>
      <c r="C3" s="45" t="s">
        <v>348</v>
      </c>
      <c r="D3" s="476"/>
      <c r="E3" s="476"/>
      <c r="F3" s="477"/>
      <c r="G3" s="477"/>
      <c r="H3" s="477"/>
    </row>
    <row r="4" spans="1:8" ht="15">
      <c r="A4" s="42"/>
      <c r="B4" s="42"/>
      <c r="C4" s="45" t="s">
        <v>136</v>
      </c>
      <c r="D4" s="476"/>
      <c r="E4" s="476"/>
      <c r="F4" s="477"/>
      <c r="G4" s="477"/>
      <c r="H4" s="477"/>
    </row>
    <row r="5" spans="1:8" ht="15">
      <c r="A5" s="52"/>
      <c r="B5" s="52"/>
      <c r="C5" s="45"/>
      <c r="D5" s="58"/>
      <c r="E5" s="58"/>
      <c r="F5" s="44"/>
      <c r="G5" s="44"/>
      <c r="H5" s="44"/>
    </row>
    <row r="6" spans="1:8" ht="61.5" customHeight="1">
      <c r="A6" s="519" t="s">
        <v>335</v>
      </c>
      <c r="B6" s="519"/>
      <c r="C6" s="520"/>
      <c r="D6" s="58"/>
      <c r="E6" s="58"/>
      <c r="F6" s="44"/>
      <c r="G6" s="44"/>
      <c r="H6" s="44"/>
    </row>
    <row r="7" spans="1:8" ht="15">
      <c r="A7" s="52"/>
      <c r="B7" s="52"/>
      <c r="C7" s="59" t="s">
        <v>4</v>
      </c>
      <c r="D7" s="58"/>
      <c r="E7" s="58"/>
      <c r="F7" s="44"/>
      <c r="G7" s="44"/>
      <c r="H7" s="44"/>
    </row>
    <row r="8" spans="1:3" ht="15">
      <c r="A8" s="55" t="s">
        <v>113</v>
      </c>
      <c r="B8" s="55" t="s">
        <v>86</v>
      </c>
      <c r="C8" s="55" t="s">
        <v>9</v>
      </c>
    </row>
    <row r="9" spans="1:3" ht="15">
      <c r="A9" s="55">
        <v>1</v>
      </c>
      <c r="B9" s="55">
        <v>2</v>
      </c>
      <c r="C9" s="55">
        <v>3</v>
      </c>
    </row>
    <row r="10" spans="1:3" ht="63">
      <c r="A10" s="420" t="s">
        <v>112</v>
      </c>
      <c r="B10" s="422">
        <v>56.4</v>
      </c>
      <c r="C10" s="422">
        <v>56.4</v>
      </c>
    </row>
    <row r="11" spans="1:3" ht="47.25">
      <c r="A11" s="420" t="s">
        <v>101</v>
      </c>
      <c r="B11" s="422">
        <v>29.6</v>
      </c>
      <c r="C11" s="422">
        <v>29.6</v>
      </c>
    </row>
    <row r="12" spans="1:3" ht="94.5">
      <c r="A12" s="420" t="s">
        <v>103</v>
      </c>
      <c r="B12" s="422">
        <v>45.2</v>
      </c>
      <c r="C12" s="422">
        <v>45.2</v>
      </c>
    </row>
    <row r="13" spans="1:3" ht="94.5">
      <c r="A13" s="420" t="s">
        <v>102</v>
      </c>
      <c r="B13" s="422">
        <v>102.3</v>
      </c>
      <c r="C13" s="422">
        <v>102.3</v>
      </c>
    </row>
    <row r="14" spans="1:3" ht="133.5" customHeight="1">
      <c r="A14" s="420" t="s">
        <v>341</v>
      </c>
      <c r="B14" s="422">
        <v>51.8</v>
      </c>
      <c r="C14" s="422">
        <v>51.8</v>
      </c>
    </row>
    <row r="15" spans="1:3" ht="94.5">
      <c r="A15" s="420" t="s">
        <v>342</v>
      </c>
      <c r="B15" s="422">
        <v>183.8</v>
      </c>
      <c r="C15" s="422">
        <v>183.8</v>
      </c>
    </row>
    <row r="16" spans="1:3" ht="100.5" customHeight="1">
      <c r="A16" s="420" t="s">
        <v>95</v>
      </c>
      <c r="B16" s="422">
        <v>3</v>
      </c>
      <c r="C16" s="422">
        <v>3</v>
      </c>
    </row>
    <row r="17" spans="1:3" ht="89.25" customHeight="1">
      <c r="A17" s="420" t="s">
        <v>209</v>
      </c>
      <c r="B17" s="422">
        <v>0.4</v>
      </c>
      <c r="C17" s="422">
        <v>0.4</v>
      </c>
    </row>
    <row r="18" spans="1:3" ht="15">
      <c r="A18" s="55" t="s">
        <v>111</v>
      </c>
      <c r="B18" s="70">
        <f>SUM(B10:B17)</f>
        <v>472.5</v>
      </c>
      <c r="C18" s="70">
        <f>SUM(C10:C17)</f>
        <v>472.5</v>
      </c>
    </row>
  </sheetData>
  <sheetProtection/>
  <mergeCells count="5">
    <mergeCell ref="A6:C6"/>
    <mergeCell ref="D1:H1"/>
    <mergeCell ref="D2:H2"/>
    <mergeCell ref="D3:H3"/>
    <mergeCell ref="D4:H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22"/>
  <sheetViews>
    <sheetView tabSelected="1" view="pageBreakPreview" zoomScaleSheetLayoutView="100" zoomScalePageLayoutView="0" workbookViewId="0" topLeftCell="A1">
      <selection activeCell="C3" sqref="C3:G3"/>
    </sheetView>
  </sheetViews>
  <sheetFormatPr defaultColWidth="9.00390625" defaultRowHeight="12.75"/>
  <cols>
    <col min="1" max="1" width="32.375" style="60" customWidth="1"/>
    <col min="2" max="2" width="32.00390625" style="60" customWidth="1"/>
    <col min="3" max="3" width="14.375" style="60" customWidth="1"/>
    <col min="4" max="4" width="14.625" style="60" customWidth="1"/>
    <col min="5" max="5" width="0.12890625" style="60" customWidth="1"/>
    <col min="6" max="16384" width="9.125" style="60" customWidth="1"/>
  </cols>
  <sheetData>
    <row r="1" spans="2:9" s="42" customFormat="1" ht="15.75">
      <c r="B1" s="45"/>
      <c r="C1" s="476" t="s">
        <v>206</v>
      </c>
      <c r="D1" s="476"/>
      <c r="E1" s="477"/>
      <c r="F1" s="477"/>
      <c r="G1" s="477"/>
      <c r="H1" s="43"/>
      <c r="I1" s="43"/>
    </row>
    <row r="2" spans="2:9" s="42" customFormat="1" ht="15.75">
      <c r="B2" s="45"/>
      <c r="C2" s="476" t="s">
        <v>6</v>
      </c>
      <c r="D2" s="476"/>
      <c r="E2" s="477"/>
      <c r="F2" s="477"/>
      <c r="G2" s="477"/>
      <c r="H2" s="43"/>
      <c r="I2" s="43"/>
    </row>
    <row r="3" spans="2:9" s="42" customFormat="1" ht="15.75" customHeight="1">
      <c r="B3" s="45"/>
      <c r="C3" s="476" t="s">
        <v>349</v>
      </c>
      <c r="D3" s="476"/>
      <c r="E3" s="477"/>
      <c r="F3" s="477"/>
      <c r="G3" s="477"/>
      <c r="H3" s="43"/>
      <c r="I3" s="43"/>
    </row>
    <row r="4" spans="2:9" s="42" customFormat="1" ht="15.75">
      <c r="B4" s="45"/>
      <c r="C4" s="476" t="s">
        <v>137</v>
      </c>
      <c r="D4" s="476"/>
      <c r="E4" s="477"/>
      <c r="F4" s="477"/>
      <c r="G4" s="477"/>
      <c r="H4" s="43"/>
      <c r="I4" s="43"/>
    </row>
    <row r="5" ht="9.75" customHeight="1"/>
    <row r="6" spans="1:4" ht="50.25" customHeight="1">
      <c r="A6" s="521" t="s">
        <v>336</v>
      </c>
      <c r="B6" s="522"/>
      <c r="C6" s="522"/>
      <c r="D6" s="477"/>
    </row>
    <row r="7" ht="16.5" customHeight="1">
      <c r="D7" s="63" t="s">
        <v>90</v>
      </c>
    </row>
    <row r="8" spans="1:4" ht="28.5">
      <c r="A8" s="64" t="s">
        <v>110</v>
      </c>
      <c r="B8" s="64" t="s">
        <v>118</v>
      </c>
      <c r="C8" s="64" t="s">
        <v>86</v>
      </c>
      <c r="D8" s="65" t="s">
        <v>9</v>
      </c>
    </row>
    <row r="9" spans="1:4" ht="18.75">
      <c r="A9" s="66">
        <v>1</v>
      </c>
      <c r="B9" s="66">
        <v>2</v>
      </c>
      <c r="C9" s="66">
        <v>3</v>
      </c>
      <c r="D9" s="67">
        <v>4</v>
      </c>
    </row>
    <row r="10" spans="1:4" s="223" customFormat="1" ht="30">
      <c r="A10" s="220" t="s">
        <v>255</v>
      </c>
      <c r="B10" s="98" t="s">
        <v>258</v>
      </c>
      <c r="C10" s="221">
        <v>15.7</v>
      </c>
      <c r="D10" s="222">
        <v>15.7</v>
      </c>
    </row>
    <row r="11" spans="1:4" s="219" customFormat="1" ht="30" hidden="1">
      <c r="A11" s="215" t="s">
        <v>256</v>
      </c>
      <c r="B11" s="216" t="s">
        <v>257</v>
      </c>
      <c r="C11" s="217">
        <v>0</v>
      </c>
      <c r="D11" s="218">
        <v>0</v>
      </c>
    </row>
    <row r="12" spans="1:4" ht="22.5" customHeight="1">
      <c r="A12" s="523" t="s">
        <v>117</v>
      </c>
      <c r="B12" s="524"/>
      <c r="C12" s="524"/>
      <c r="D12" s="525"/>
    </row>
    <row r="13" spans="1:4" s="62" customFormat="1" ht="134.25" customHeight="1">
      <c r="A13" s="116" t="s">
        <v>16</v>
      </c>
      <c r="B13" s="117" t="s">
        <v>202</v>
      </c>
      <c r="C13" s="119">
        <v>1721.5</v>
      </c>
      <c r="D13" s="120">
        <v>1721.5</v>
      </c>
    </row>
    <row r="14" spans="1:4" ht="67.5" customHeight="1" hidden="1">
      <c r="A14" s="97"/>
      <c r="B14" s="98"/>
      <c r="C14" s="119"/>
      <c r="D14" s="120"/>
    </row>
    <row r="15" spans="1:4" ht="37.5" customHeight="1" hidden="1">
      <c r="A15" s="97"/>
      <c r="B15" s="98"/>
      <c r="C15" s="119"/>
      <c r="D15" s="120"/>
    </row>
    <row r="16" spans="1:4" ht="37.5" customHeight="1" hidden="1">
      <c r="A16" s="97"/>
      <c r="B16" s="98"/>
      <c r="C16" s="119"/>
      <c r="D16" s="120"/>
    </row>
    <row r="17" spans="1:4" ht="19.5" customHeight="1">
      <c r="A17" s="118" t="s">
        <v>116</v>
      </c>
      <c r="B17" s="118"/>
      <c r="C17" s="121">
        <f>C13</f>
        <v>1721.5</v>
      </c>
      <c r="D17" s="122">
        <f>D13</f>
        <v>1721.5</v>
      </c>
    </row>
    <row r="18" spans="1:4" ht="18.75">
      <c r="A18" s="526" t="s">
        <v>115</v>
      </c>
      <c r="B18" s="526"/>
      <c r="C18" s="526"/>
      <c r="D18" s="527"/>
    </row>
    <row r="19" spans="1:4" ht="102.75" customHeight="1">
      <c r="A19" s="326" t="s">
        <v>196</v>
      </c>
      <c r="B19" s="423" t="s">
        <v>258</v>
      </c>
      <c r="C19" s="123">
        <f>C13+C10</f>
        <v>1737.2</v>
      </c>
      <c r="D19" s="123">
        <f>1678.8+D10</f>
        <v>1694.5</v>
      </c>
    </row>
    <row r="20" spans="1:4" ht="30" customHeight="1" hidden="1">
      <c r="A20" s="69"/>
      <c r="B20" s="66"/>
      <c r="C20" s="123"/>
      <c r="D20" s="124"/>
    </row>
    <row r="21" spans="1:4" ht="31.5" customHeight="1">
      <c r="A21" s="68" t="s">
        <v>114</v>
      </c>
      <c r="B21" s="64"/>
      <c r="C21" s="125">
        <f>C19</f>
        <v>1737.2</v>
      </c>
      <c r="D21" s="126">
        <f>D19</f>
        <v>1694.5</v>
      </c>
    </row>
    <row r="22" ht="18.75">
      <c r="C22" s="61"/>
    </row>
  </sheetData>
  <sheetProtection/>
  <mergeCells count="7">
    <mergeCell ref="C3:G3"/>
    <mergeCell ref="C4:G4"/>
    <mergeCell ref="A6:D6"/>
    <mergeCell ref="A12:D12"/>
    <mergeCell ref="A18:D18"/>
    <mergeCell ref="C1:G1"/>
    <mergeCell ref="C2:G2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HP</cp:lastModifiedBy>
  <cp:lastPrinted>2021-01-26T09:41:01Z</cp:lastPrinted>
  <dcterms:created xsi:type="dcterms:W3CDTF">2016-01-29T09:34:58Z</dcterms:created>
  <dcterms:modified xsi:type="dcterms:W3CDTF">2021-06-04T10:01:54Z</dcterms:modified>
  <cp:category/>
  <cp:version/>
  <cp:contentType/>
  <cp:contentStatus/>
</cp:coreProperties>
</file>